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5"/>
  </bookViews>
  <sheets>
    <sheet name="85401,46,12,95" sheetId="1" r:id="rId1"/>
    <sheet name="80113,85154" sheetId="2" r:id="rId2"/>
    <sheet name="80104" sheetId="3" r:id="rId3"/>
    <sheet name="80110,80120,23" sheetId="4" r:id="rId4"/>
    <sheet name="80101,03,46,95" sheetId="5" r:id="rId5"/>
    <sheet name="Tabela Nr 23" sheetId="6" r:id="rId6"/>
  </sheets>
  <definedNames>
    <definedName name="_xlnm.Print_Area" localSheetId="4">'80101,03,46,95'!$A$1:$D$121</definedName>
    <definedName name="_xlnm.Print_Area" localSheetId="2">'80104'!$A$1:$G$204</definedName>
    <definedName name="_xlnm.Print_Area" localSheetId="3">'80110,80120,23'!$A$1:$D$47</definedName>
    <definedName name="_xlnm.Print_Area" localSheetId="1">'80113,85154'!$A$1:$D$34</definedName>
    <definedName name="_xlnm.Print_Area" localSheetId="0">'85401,46,12,95'!$A$1:$D$92</definedName>
    <definedName name="_xlnm.Print_Area" localSheetId="5">'Tabela Nr 23'!$E$1:$K$2300</definedName>
    <definedName name="_xlnm.Print_Titles" localSheetId="5">'Tabela Nr 23'!$6:$6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G11" authorId="0">
      <text>
        <r>
          <rPr>
            <b/>
            <sz val="8"/>
            <color indexed="8"/>
            <rFont val="Tahoma"/>
            <family val="2"/>
          </rPr>
          <t xml:space="preserve">Pejcha:
</t>
        </r>
        <r>
          <rPr>
            <sz val="8"/>
            <color indexed="8"/>
            <rFont val="Tahoma"/>
            <family val="2"/>
          </rPr>
          <t>minus 110.000,- porozumienia 85334</t>
        </r>
      </text>
    </comment>
    <comment ref="H2024" authorId="0">
      <text>
        <r>
          <rPr>
            <b/>
            <sz val="8"/>
            <color indexed="8"/>
            <rFont val="Tahoma"/>
            <family val="2"/>
          </rPr>
          <t>Monika Kobielska:
u P. Kusiak inaczej - 653.050,35</t>
        </r>
      </text>
    </comment>
  </commentList>
</comments>
</file>

<file path=xl/sharedStrings.xml><?xml version="1.0" encoding="utf-8"?>
<sst xmlns="http://schemas.openxmlformats.org/spreadsheetml/2006/main" count="4670" uniqueCount="1386">
  <si>
    <t>Plan</t>
  </si>
  <si>
    <t>Wykonanie</t>
  </si>
  <si>
    <t>SP1</t>
  </si>
  <si>
    <t>SP2</t>
  </si>
  <si>
    <t>SP3</t>
  </si>
  <si>
    <t>SP4</t>
  </si>
  <si>
    <t>SP5</t>
  </si>
  <si>
    <t>SP6</t>
  </si>
  <si>
    <t>SP7</t>
  </si>
  <si>
    <t>SP9</t>
  </si>
  <si>
    <t>SP10</t>
  </si>
  <si>
    <t>SP11</t>
  </si>
  <si>
    <t>SP12</t>
  </si>
  <si>
    <t>SP13</t>
  </si>
  <si>
    <t>SP14</t>
  </si>
  <si>
    <t>SP15</t>
  </si>
  <si>
    <t>SP16</t>
  </si>
  <si>
    <t>SP17</t>
  </si>
  <si>
    <t>G1</t>
  </si>
  <si>
    <t>G2</t>
  </si>
  <si>
    <t>G3</t>
  </si>
  <si>
    <t>G4</t>
  </si>
  <si>
    <t>G5</t>
  </si>
  <si>
    <t>G6</t>
  </si>
  <si>
    <t>Gsport</t>
  </si>
  <si>
    <t>-</t>
  </si>
  <si>
    <t>MZOPO</t>
  </si>
  <si>
    <t>RAZEM</t>
  </si>
  <si>
    <t>Ma być</t>
  </si>
  <si>
    <t>Różnica</t>
  </si>
  <si>
    <t>PPP</t>
  </si>
  <si>
    <t>MDK</t>
  </si>
  <si>
    <t xml:space="preserve">Ma być </t>
  </si>
  <si>
    <t xml:space="preserve">SP5 </t>
  </si>
  <si>
    <t>SP18</t>
  </si>
  <si>
    <t>SP24</t>
  </si>
  <si>
    <t>LO 1</t>
  </si>
  <si>
    <t xml:space="preserve">Plan 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</si>
  <si>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</si>
  <si>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</si>
  <si>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</si>
  <si>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</si>
  <si>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</si>
  <si>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</si>
  <si>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</si>
  <si>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</si>
  <si>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</si>
  <si>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</si>
  <si>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</si>
  <si>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</si>
  <si>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</si>
  <si>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</si>
  <si>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</si>
  <si>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</si>
  <si>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</si>
  <si>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</si>
  <si>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</si>
  <si>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</si>
  <si>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WYK 3030</t>
  </si>
  <si>
    <t>WYK 4010</t>
  </si>
  <si>
    <t>P3 st</t>
  </si>
  <si>
    <t>P3 now</t>
  </si>
  <si>
    <t>P23</t>
  </si>
  <si>
    <t>P28</t>
  </si>
  <si>
    <t>P26</t>
  </si>
  <si>
    <t>P27</t>
  </si>
  <si>
    <t>P29</t>
  </si>
  <si>
    <t>P30</t>
  </si>
  <si>
    <t>WYK 4040</t>
  </si>
  <si>
    <t>WYK 4110</t>
  </si>
  <si>
    <t>WYK 4120</t>
  </si>
  <si>
    <t>WYK 4140</t>
  </si>
  <si>
    <t>WYK 4210</t>
  </si>
  <si>
    <t>WYK 4240</t>
  </si>
  <si>
    <t>WYK 4260</t>
  </si>
  <si>
    <t>WYK 4270</t>
  </si>
  <si>
    <t>WYK 4280</t>
  </si>
  <si>
    <t>WYK 4300</t>
  </si>
  <si>
    <t>WYK 4410</t>
  </si>
  <si>
    <t>WYK 4430</t>
  </si>
  <si>
    <t>WYK 4440</t>
  </si>
  <si>
    <t>WYK 448</t>
  </si>
  <si>
    <t>WYK 4610</t>
  </si>
  <si>
    <t>WYK 6050</t>
  </si>
  <si>
    <t>LO1</t>
  </si>
  <si>
    <t>LO2</t>
  </si>
  <si>
    <t>LO3</t>
  </si>
  <si>
    <t>ZSP1</t>
  </si>
  <si>
    <t>ZSP3</t>
  </si>
  <si>
    <t>ZSP2</t>
  </si>
  <si>
    <t>SP 1</t>
  </si>
  <si>
    <t>SP8</t>
  </si>
  <si>
    <t>SP19</t>
  </si>
  <si>
    <t>SP20</t>
  </si>
  <si>
    <t>SP21</t>
  </si>
  <si>
    <t>SP22</t>
  </si>
  <si>
    <t>SP23</t>
  </si>
  <si>
    <t>SP5 stara</t>
  </si>
  <si>
    <t>SP5 nowa</t>
  </si>
  <si>
    <t>LE</t>
  </si>
  <si>
    <t>SP 9</t>
  </si>
  <si>
    <t>SP 13</t>
  </si>
  <si>
    <r>
      <t xml:space="preserve">                                                               ANALITYKA  REALIZACJI   ZADAŃ  SAMORZĄDOWYCH  BUDŻETU  MIASTA  MYSŁOWICE          </t>
    </r>
    <r>
      <rPr>
        <b/>
        <i/>
        <sz val="11"/>
        <rFont val="Arial"/>
        <family val="2"/>
      </rPr>
      <t>Tabela Nr 23</t>
    </r>
  </si>
  <si>
    <t xml:space="preserve">wg miejsc powstawania </t>
  </si>
  <si>
    <t>na  30.06.2006 roku</t>
  </si>
  <si>
    <t>Symbol wydziału
jednostki</t>
  </si>
  <si>
    <t>Dział</t>
  </si>
  <si>
    <t>Rozdział</t>
  </si>
  <si>
    <t>§</t>
  </si>
  <si>
    <t>Dzielnica</t>
  </si>
  <si>
    <t>N a z w a    z a d a n i a</t>
  </si>
  <si>
    <t>Plan na 
2006 rok
po zmianach</t>
  </si>
  <si>
    <t>Wykonanie
na 
30.06.06 r.</t>
  </si>
  <si>
    <t>Wykonanie
%
(3:2)</t>
  </si>
  <si>
    <t>U w a g i   d o t y c z ą c e   r e a l i z a c j i   z a d a ń</t>
  </si>
  <si>
    <t>O  G Ó Ł E M</t>
  </si>
  <si>
    <t>R A Z E M   W Y D A T K I</t>
  </si>
  <si>
    <t>Wydatki bez rozchodów</t>
  </si>
  <si>
    <t>Rozchody</t>
  </si>
  <si>
    <t>Mam mieć - wydatki</t>
  </si>
  <si>
    <t>CKP</t>
  </si>
  <si>
    <t>Centrum Kształcenia Praktycznego</t>
  </si>
  <si>
    <t>Centra kształcenia ustawicznego i praktycznego oraz ośrodki dokształcania zawodowego (80140)</t>
  </si>
  <si>
    <t>Nagrody i wydatki nie zaliczone do wynagrodzeń</t>
  </si>
  <si>
    <t>Świadczenia BHP, odprawy emerytalne, odszkodowania 1.949,99</t>
  </si>
  <si>
    <t xml:space="preserve">Wynagrodzenia osobowe pracowników </t>
  </si>
  <si>
    <t>Wynagrodzenia osobowe nauczycieli 271.173,35, zasiłki chorobowe, godziny p/wymiarowe nauczycieli 68.230,56, wynagrodzenie prac. adm-obsł. 102.965,86, jubileusze 4.712,40</t>
  </si>
  <si>
    <t>Dodatkowe wynagrodzenie roczne</t>
  </si>
  <si>
    <t>Wypłacono "13" za 2005 rok</t>
  </si>
  <si>
    <t>Składki na ubezpieczenia społeczne</t>
  </si>
  <si>
    <t>Odprowadzono składki ZUS zgodnie z przepisami</t>
  </si>
  <si>
    <t>Składki na Fundusz Pracy</t>
  </si>
  <si>
    <t>Odprowadzono składki FP zgodnie z przepisami</t>
  </si>
  <si>
    <t>Wynagrodzenia bezosobowe</t>
  </si>
  <si>
    <t>Umowy zlecenia</t>
  </si>
  <si>
    <t>Zakup materiałów i wyposażenia</t>
  </si>
  <si>
    <t>Materiały do remontów i konserwacji 279,84, prasa i wydawnictwa 1.408,45, artykuły biurowe i druki, wyposażenie 2.784,74, inne 538,18</t>
  </si>
  <si>
    <t>Zakup pomocy naukowych, dydaktycznych i książek</t>
  </si>
  <si>
    <t>Zakup pomocy naukowych</t>
  </si>
  <si>
    <t>Zakup energii</t>
  </si>
  <si>
    <t>Energia elektryczna 22.084,03,-, cieplna 75.882,94,-, gaz 33,03</t>
  </si>
  <si>
    <t>Zakup usług remontowych</t>
  </si>
  <si>
    <t>Zakup usług zdrowotnych</t>
  </si>
  <si>
    <t>Badania okresowe pracowników</t>
  </si>
  <si>
    <t>Zakup usług pozostałych</t>
  </si>
  <si>
    <t>Usługi telefoniczne i pocztowe 1.597,75, konserwacja sprzętu 3.011,06, koszty i prowizje bankowe 1.982,65, wywóz nieczystości i usługi kominiarskie 2.416,50, nadzór BHP 1.200,-, kursy i szkolenia 2.700,-</t>
  </si>
  <si>
    <t>Zakup usług dostępu do sieci Internet</t>
  </si>
  <si>
    <t>Usługi internetowe</t>
  </si>
  <si>
    <t xml:space="preserve">Podróże służbowe krajowe </t>
  </si>
  <si>
    <t>Delegacje pracowników</t>
  </si>
  <si>
    <t>Podróże służbowe zagraniczne</t>
  </si>
  <si>
    <t>Różne opłaty i składki</t>
  </si>
  <si>
    <t>Ubezpieczenia budynku 2.387,- i samochodów 350,-</t>
  </si>
  <si>
    <t>Odpisy na ZFŚS</t>
  </si>
  <si>
    <t>Odpis obowiązkowy na ZFŚS nauczycieli 38.962,50, obsługi 5.956,50</t>
  </si>
  <si>
    <t>Podatek od nieruchomości</t>
  </si>
  <si>
    <t>Podatek od nieruchomości - wynajmowanie pomieszczen na prowadzenie działalności gospodarczej</t>
  </si>
  <si>
    <t>Podatek od towarów i usług (VAT)</t>
  </si>
  <si>
    <t>Różnica VAT należny i naliczony</t>
  </si>
  <si>
    <t>Dokształcanie i doskonalenie nauczycieli (80146)</t>
  </si>
  <si>
    <t>Dokształcanie i doskonalenie nauczycieli zgodnie z Kartą Nauczyciela</t>
  </si>
  <si>
    <t>Pozostała działalność (80195)</t>
  </si>
  <si>
    <t>Usługi komunalne i mieszkaniowe (utrzymanie cudzoziemców)</t>
  </si>
  <si>
    <t>Odpis dla emerytów i rencistów CKP</t>
  </si>
  <si>
    <t>DomDz</t>
  </si>
  <si>
    <t>Dom Dziecka</t>
  </si>
  <si>
    <t>Placówki opiekuńczo-wychowawcze (85201)</t>
  </si>
  <si>
    <t>Wydatki osobowe nie zaliczone do wynagrodzeń</t>
  </si>
  <si>
    <t>Mleko dla palaczy - zgodnie z przepisami oraz środki ochrony</t>
  </si>
  <si>
    <t>Wynagrodzenia osobowe pracowników</t>
  </si>
  <si>
    <t>Wynagrodzenia pracownicze za 2006 rok</t>
  </si>
  <si>
    <t>Środki czystości, wyposażenie, opał, artykuły biurowe</t>
  </si>
  <si>
    <t>Zakup środków żywności</t>
  </si>
  <si>
    <t>Środki żywności dla dzieci, zakupy magazynowe</t>
  </si>
  <si>
    <t>Zakup leków i materiałów medycznych</t>
  </si>
  <si>
    <t>Zakupiono lekarstwa, materiały medyczne zgodnie z potrzebami</t>
  </si>
  <si>
    <t>Energia, gaz, woda</t>
  </si>
  <si>
    <t>Naprawy bieżące - pralnice, konserwacja ksera, remont sal dzieci</t>
  </si>
  <si>
    <t>Badania sanitarne, okresowe</t>
  </si>
  <si>
    <t>Prowizje bankowe, usługi pocztowe, informatyczne, pediatryczne, telefon, transport opału i dzieci, BHP</t>
  </si>
  <si>
    <t>Podróże służbowe krajowe</t>
  </si>
  <si>
    <t>Wydatki na zakup biletów, delegacje pracowników</t>
  </si>
  <si>
    <t>Ubezpieczenie wolontariatu</t>
  </si>
  <si>
    <t xml:space="preserve">Odpis obowiązkowy na ZFŚS </t>
  </si>
  <si>
    <t>Wydatki inwestyjne jednostek budżetowych</t>
  </si>
  <si>
    <t>Schody przeciwpożarowe</t>
  </si>
  <si>
    <t>DPS</t>
  </si>
  <si>
    <t>Dom Pomocy Społecznej</t>
  </si>
  <si>
    <t>Domy pomocy społecznej (85202)</t>
  </si>
  <si>
    <t>Wydatki związane z BHP i bezpłatne wyżywienie personelu</t>
  </si>
  <si>
    <t>Świadczenia społeczne</t>
  </si>
  <si>
    <t>Wypłaty osób zatrudnionych w ramach pożytku publicznego</t>
  </si>
  <si>
    <t xml:space="preserve"> Zakup materiałów i wyposażenia</t>
  </si>
  <si>
    <t>Zakup węgla i paliwa, materiały do konserwacji i wyposażenie</t>
  </si>
  <si>
    <t>Zakup artykułów żywnościowych dla mieszkańców</t>
  </si>
  <si>
    <t>Zakupiono leki dla mieszkańców zgodnie z wystawionymi przez lekarzy imiennymi receptami</t>
  </si>
  <si>
    <t>Wydatki na zakup gazu, wody i energii elektrycznej</t>
  </si>
  <si>
    <t>Naprawy i konserwacja sprzętu i samochodów, remont i malowanie korytarzy, kuchni i pralni zgodnie z zaleceniami Sanepidu</t>
  </si>
  <si>
    <t>Badania profilaktyczne pracowników</t>
  </si>
  <si>
    <t>Opłaty bankowe, usługi pocztowe, transportowe, komunalne, opłaty telefoniczne, przewóz węgla</t>
  </si>
  <si>
    <t>Opłaty za korzystanie z Internetu</t>
  </si>
  <si>
    <t>Delegacje pracowników i ryczałt samochodowy dla dyrektora</t>
  </si>
  <si>
    <t xml:space="preserve">Ubezpieczono samochód </t>
  </si>
  <si>
    <t>Wydatki na zakupy inwestycyjne jednostek budżetowych</t>
  </si>
  <si>
    <t>Zakupiono prasowalnicę nieckową</t>
  </si>
  <si>
    <t>Gim.01</t>
  </si>
  <si>
    <t>Gimnazjum nr 1</t>
  </si>
  <si>
    <t>Gimnazja (80110)</t>
  </si>
  <si>
    <t>Nagrody i wydatki osobowe nie zaliczone do wynagrodzeń</t>
  </si>
  <si>
    <t xml:space="preserve">Odzież ochronna i świadczenia pracownicze zgodnie z przepisami BHP </t>
  </si>
  <si>
    <t>Wynagrodzenia, godziny p/wymiarowe, nagrody jubileuszowe, odprawy</t>
  </si>
  <si>
    <t>Wypłata dodatkowego wynagrodzenia rocznego za 2005 rok</t>
  </si>
  <si>
    <t>Składki na ubezpieczenia społeczne pracodawcy</t>
  </si>
  <si>
    <t>Składki na fundusz pracy</t>
  </si>
  <si>
    <t>Wpłaty na PFRON</t>
  </si>
  <si>
    <t>Wpłata na PFRON</t>
  </si>
  <si>
    <t>Umowa zlecenia inspektora BHP</t>
  </si>
  <si>
    <t>Środki czystości, art. biurowe, kancelaryjne, druki, prasa</t>
  </si>
  <si>
    <t>Zakupiono pomoce dydaktyczne, książki do biblioteki szkolnej</t>
  </si>
  <si>
    <t>Koszty energii elektrycznej, energii cieplnej i wody</t>
  </si>
  <si>
    <t>Konserwacja i naprawa  urządzeń, przegląd instalacji gazowej</t>
  </si>
  <si>
    <t>Telefony, opłaty pocztowe, wywóz nieczystości, szkolenia, wynajem basenu, dozór techniczny, przegląd kominiarski</t>
  </si>
  <si>
    <t>Dostęp do internetu</t>
  </si>
  <si>
    <t xml:space="preserve">Ubezpieczenie budynku </t>
  </si>
  <si>
    <t xml:space="preserve">Dopłata do czesnego dla studiujących nauczycieli i szkolenie rady pedagogicznej </t>
  </si>
  <si>
    <t>Świetlice szkolne (85401)</t>
  </si>
  <si>
    <t>Wynagrodzenia  osobowe pracowników</t>
  </si>
  <si>
    <t>Wypłata wynagrodzeń pracowniczych za 2006 rok</t>
  </si>
  <si>
    <t>Odpis obowiązkowy na ZFŚS</t>
  </si>
  <si>
    <t>Gim.02</t>
  </si>
  <si>
    <t>Gimnazjum nr 2</t>
  </si>
  <si>
    <t xml:space="preserve">Odzież ochronna i świadczenia pracownicze wynikające z przepisów BHP </t>
  </si>
  <si>
    <t xml:space="preserve">Wypłata dodatkowego wynagrodzenia rocznego za 2005 rok </t>
  </si>
  <si>
    <t>Środki czystości, art. biurowe, kancelaryjne, druki, prasa, materiały gospodarcze</t>
  </si>
  <si>
    <t xml:space="preserve">Pomoce dydaktyczne, książki do biblioteki szkolnej </t>
  </si>
  <si>
    <t>Pokrycie rachunków za energię elektryczną, energię cieplną i wodę</t>
  </si>
  <si>
    <t xml:space="preserve">Naprawa i konserwacja urządzeń i sprzętu, przegląd instal. gazowej </t>
  </si>
  <si>
    <t>Telefony, opłaty pocztowe, wywóz nieczystości, szkolenia, przegląd sprzętu p/poż., przegląd kominiarski</t>
  </si>
  <si>
    <t>Wyjazdy służbowe</t>
  </si>
  <si>
    <t>Wynagrodzenie dla 1 osoby, pełniącej funkcję doradcy metodycznego</t>
  </si>
  <si>
    <t>Materiały biurowe dla doradcy metodycznego</t>
  </si>
  <si>
    <t>Korzystanie z telefonów szkolnych przez doradcę, dopłata do czesnego dla studiujących nauczycieli i szkolenie rady pedagogicznej</t>
  </si>
  <si>
    <t>Ryczałt za dojazdy miejscowe dla doradcy metodycznego</t>
  </si>
  <si>
    <t>Ptrzeciwdziałanie alkoholizmowi (85154)</t>
  </si>
  <si>
    <t xml:space="preserve">Umowa zlecenia nauczycieli za prowadzenie zajęć grup socjoterapeutycznych </t>
  </si>
  <si>
    <t>Materiały do prowadzenia zajęćgrup socjoterapeutycznych</t>
  </si>
  <si>
    <t>Środki żywności dla uczestników zajęć socjoterapeutycznych</t>
  </si>
  <si>
    <t>Wyjazd na pływalnię grup socjoterapeutycznych</t>
  </si>
  <si>
    <t>Gim.03</t>
  </si>
  <si>
    <t>Gimnazjum nr 3</t>
  </si>
  <si>
    <t>Środki czystości, art.biurowe, kancelaryjne, druki, prasa</t>
  </si>
  <si>
    <t>Pomoce dydaktyczne, książki do biblioteki szkolnej</t>
  </si>
  <si>
    <t xml:space="preserve">Usuwanie awarii i konserwacja urządzeń i sprzętu, przegląd instalacji gazowej i odgromowej, zerowanie </t>
  </si>
  <si>
    <t>Opłaty za telefony, opłaty pocztowe, wywóz nieczystości, szkolenia, przegląd sprzętu p/poż.</t>
  </si>
  <si>
    <t>Zajkup usług dostępu do sieci Internet</t>
  </si>
  <si>
    <t>Dostęp do Internetu</t>
  </si>
  <si>
    <t>Wyjazdy służbowe prac.admin.-obsł., delegacje nauczycieli-opiekunów wycieczek szkolnych</t>
  </si>
  <si>
    <t xml:space="preserve">Ubezpieczenie wyposażenia </t>
  </si>
  <si>
    <t>Dowożenie uczniów do szkół (80113)</t>
  </si>
  <si>
    <t xml:space="preserve">Dopłata do czesnego dla nauczycieli studiujących i szkolenie rady pedagogicznej </t>
  </si>
  <si>
    <t>Usługi związane z realizacją Programu "Socrates-Comenius"</t>
  </si>
  <si>
    <t>Przeciwdziałanie alkoholizmowi (85154)</t>
  </si>
  <si>
    <t>Wyjazd do kina</t>
  </si>
  <si>
    <t>Kolonie i obozy oraz inne formy wypoczynku dzieci i młodzieży szkolnej, a także szkolenia młodzieży (85412)</t>
  </si>
  <si>
    <t>Wyjazd młodzieży do Kolonii</t>
  </si>
  <si>
    <t>Gim.04</t>
  </si>
  <si>
    <t>Gimnazjum nr 4</t>
  </si>
  <si>
    <t>Środki  czystości, art. biurowe, kancelaryjne, druki, prasa</t>
  </si>
  <si>
    <t>Naprawa i konserwacja urządzeń i sprzętu</t>
  </si>
  <si>
    <t>Delegacja pracowników - studia, kursy, szkolenia, wycieczki i inne wyjazdy z młodzieżą</t>
  </si>
  <si>
    <t>Ubezpieczenie wyposażenia</t>
  </si>
  <si>
    <t>Składki na ZUS</t>
  </si>
  <si>
    <t xml:space="preserve">Korzystanie z telefonów szkolnych przez doradcę, dopłata do czesnego dla studiujących nauczycieli i szkolenie rady pedagogicznej </t>
  </si>
  <si>
    <t>Ryczałt miesięczny za dojazdy miejscowe dla doradcy metodycznego</t>
  </si>
  <si>
    <t>Dodatkowe  wynagrodzenie roczne</t>
  </si>
  <si>
    <t xml:space="preserve">Wypłata dodatkowego wynagrodzenia rocznego za 2005 rok  </t>
  </si>
  <si>
    <t>Gim.05</t>
  </si>
  <si>
    <t>Gimnazjum nr 5</t>
  </si>
  <si>
    <t>Koszty zużycia energii elektrycznej, energii cieplnej i wody</t>
  </si>
  <si>
    <t>Opłaty za telefony, opłaty pocztowe, wywóz nieczystości, szkolenia, usługi kominiarskie, transport opału</t>
  </si>
  <si>
    <t xml:space="preserve">Ubezpieczenie sprzętu komputerowego </t>
  </si>
  <si>
    <t>Środki na realizację programu profilaktyczno - terapeutycznego</t>
  </si>
  <si>
    <t>Umowa zlecenia dla nauczycieli za prowadzenie grup socjoterapeutycznych</t>
  </si>
  <si>
    <t>Materiały do zajęć socjoterapeutycznych</t>
  </si>
  <si>
    <t>Środki żywności do zajęć socjoterapeutycznych</t>
  </si>
  <si>
    <t>Wycieczka, bilety do filharmonii</t>
  </si>
  <si>
    <t>Dodatkowe wynagrodzenia roczne</t>
  </si>
  <si>
    <t>Gim.06</t>
  </si>
  <si>
    <t>Gimnazjum nr 6</t>
  </si>
  <si>
    <t>Umowa zlecenie inspektora BHP</t>
  </si>
  <si>
    <t xml:space="preserve">Naprawa i konserwacja urządzeń i sprzętu </t>
  </si>
  <si>
    <t>Telefony, opłaty pocztowe, wywóz nieczystości, szkolenia pracowników, dozór techniczny, usługi kominiarskie</t>
  </si>
  <si>
    <t>Delegacje pracownicze</t>
  </si>
  <si>
    <t xml:space="preserve">Ubezpieczenie budynku szkolnego </t>
  </si>
  <si>
    <t>Dopłata do czesnego dla nauczycieli studiujących i szkolenie rady pedagogicznej</t>
  </si>
  <si>
    <t>Gim. Sport.</t>
  </si>
  <si>
    <t>Gimnazjum Sportowe</t>
  </si>
  <si>
    <t xml:space="preserve">Dodatkowe wynagrodzenie roczne  </t>
  </si>
  <si>
    <t>KRM</t>
  </si>
  <si>
    <t>Kancelaria Rady Miasta</t>
  </si>
  <si>
    <t>Rady gmin (75022)</t>
  </si>
  <si>
    <t xml:space="preserve">Różne wydatki na rzecz osób fizycznych </t>
  </si>
  <si>
    <t>Diety dla Radnych RM Mysłowice i przewodniczących zarządów RO</t>
  </si>
  <si>
    <t>Materiały reprezentacyjne RM: artykuły spożywcze 4.161,60, wiązanki okolicznościowe 1.070,00, art. biurowe 4.272,04</t>
  </si>
  <si>
    <t>Środki na zakup energii elektrycznej dla Rad Osiedli</t>
  </si>
  <si>
    <t xml:space="preserve">Czynsze za lokale RO, szkolenia radnych, komplety sportowe dla RO </t>
  </si>
  <si>
    <t>Koszty podróży służbowych Radnych RM</t>
  </si>
  <si>
    <t>Koszty podróży służbowych zagranicznych Radnych RM</t>
  </si>
  <si>
    <t>Śląski Związek Gmin i Powiatów oraz Związek Miast Polskich - opłacono częściowo składki</t>
  </si>
  <si>
    <t>Komenda Miejska PSP</t>
  </si>
  <si>
    <t>Komendy powiatowe PSP (75411)</t>
  </si>
  <si>
    <t>Dodatek za godziny nocne - służba poborowa</t>
  </si>
  <si>
    <t>Wynagrodzenia dyspozytorów medycznych</t>
  </si>
  <si>
    <t>Służba poborowa - 2.955,-, dyspozytorzy medyczni - 8.969,-</t>
  </si>
  <si>
    <t>Składki za dyspozytorów medycznych</t>
  </si>
  <si>
    <t>Wyposażenie pomieszczeń CPR 6.845,- i magazynu p.pow. 6.620,-, środki indywidualnej ochrony strażaków 15.848,56,-, obóz młodzieżowy 2.020,-, popularyzacja zagadnień p/poż. 158,-, Dzień Strażaka 320,-</t>
  </si>
  <si>
    <t xml:space="preserve">Środki żywności na Dzień Strażaka  </t>
  </si>
  <si>
    <t>Oświetlenie placu Komendy PSP 4.319,-, woda 1.212,-, gaz 3.500,-</t>
  </si>
  <si>
    <t>Telefony MKS 2.744,-, kurs wychowawców na obóz 1.200,-</t>
  </si>
  <si>
    <t xml:space="preserve">Delegacje służby poborowej </t>
  </si>
  <si>
    <t>Rejestrator rozmów 20.000,-, namioty ewakuacyjne 59.999,18</t>
  </si>
  <si>
    <t>LO-I</t>
  </si>
  <si>
    <t>Liceum Ogólnokształcące nr 1</t>
  </si>
  <si>
    <t>Licea ogólnokształcące (80120)</t>
  </si>
  <si>
    <t xml:space="preserve">Środki czystości, art.biurowe, kancelaryjne, druki, prasa, wyposażenie  i sprzęt szkolny </t>
  </si>
  <si>
    <t>Naprawa i konserwacja urządzeń i sprzętu, przegląd instalacji gazowej</t>
  </si>
  <si>
    <t>Usługi telekomunikacyjne i kominiarskie, wywóz nieczystości</t>
  </si>
  <si>
    <t>Delegacje pracowników - studia, kursy, wycieczki</t>
  </si>
  <si>
    <t>Wynagrodzenie za pełnienie funkcji doradcy metodycznego</t>
  </si>
  <si>
    <t>Składki na ubezpieczenie społeczne pracodawcy</t>
  </si>
  <si>
    <t>Dopłata do czesnego dla nauczycieli studiujących i szkolenie rady pedagogicznej, telefony doradcy matodycznego</t>
  </si>
  <si>
    <t>Małe formy wypoczynku</t>
  </si>
  <si>
    <t>LO-II</t>
  </si>
  <si>
    <t>Liceum Ogólnokształcące nr 2</t>
  </si>
  <si>
    <t xml:space="preserve">Dodatkowe wynagrodzenie roczne </t>
  </si>
  <si>
    <t xml:space="preserve">Środki czystości, art. biurowe, kancelaryjne, druki, prasa, wyposażenie i sprzęt szkolny </t>
  </si>
  <si>
    <t>Wydatki na pomoce dydaktyczne, książki do biblioteki szkolnej</t>
  </si>
  <si>
    <t>Przegląd instalacji gazowej, konserwacje urządzeń i sprzętu</t>
  </si>
  <si>
    <t>Usługi telekomunikacyjne, wywóz nieczystości, szkolenia, opłaty pocztowe</t>
  </si>
  <si>
    <t xml:space="preserve">Ubezpieczenie budynku szkolnego, sprzętu komputerowego </t>
  </si>
  <si>
    <t>Dopłata do czesnego dla studiujących nauczycieli, szkolenie rady pedagogicznej, opłaty telefoniczne doradcy metodycznego</t>
  </si>
  <si>
    <t>MOPS</t>
  </si>
  <si>
    <t>Miejski Ośrodek Pomocy Społecznej</t>
  </si>
  <si>
    <t>Przeciwdziałanie alkoholizmowi  - OIK (85154)</t>
  </si>
  <si>
    <t>Odzież ochronna 160,65, woda mineralna 49,95</t>
  </si>
  <si>
    <t>Wypłacono dodatkowe wynagrodzenie za 2005 rok</t>
  </si>
  <si>
    <t>Składki ubezpieczenia społecznego</t>
  </si>
  <si>
    <t>Składki na FP</t>
  </si>
  <si>
    <t>Umowa zlecenia - zastępstwo za portiera</t>
  </si>
  <si>
    <t>Sprzęt gospodarczy 546,01, art. biurowe 3.615,97, paliwo 158,80, gaśnice 10,40, inne 177,-</t>
  </si>
  <si>
    <t>Koszty energii elektrycznej 5.474,85, energii cieplnej 3.891,68, zimnej wody 6.045,36</t>
  </si>
  <si>
    <t xml:space="preserve">Naprawy sprzętu </t>
  </si>
  <si>
    <t xml:space="preserve">Prowizje bankowe 279,56, opłaty telefoniczne 1.372,35, pocztowe 7,-, pralnia 563,27, badania okresowe 31,-, legalizacja gaśnic 63,78, RTV 211,90, ZOM 486,93, odprowadzanie ścieków 3.561,96, inne 795,38, szkolenia 100,- </t>
  </si>
  <si>
    <t>Opłaty internetowe</t>
  </si>
  <si>
    <t xml:space="preserve">Delegacje </t>
  </si>
  <si>
    <t>Fundusz socjalne 2.743,70, fundusz mieszkaniowy 1.364,14</t>
  </si>
  <si>
    <t xml:space="preserve">Pomoc rzeczowa dla osób usamodzielniających się </t>
  </si>
  <si>
    <t>Zakup usług przez j.s.t. od innych j.s.t.</t>
  </si>
  <si>
    <t>Rodziny zastępcze (85204)</t>
  </si>
  <si>
    <t xml:space="preserve">Środki na usamodzielnienie wychowanków </t>
  </si>
  <si>
    <t>Umowa zlecenia</t>
  </si>
  <si>
    <t>Opłacono prowizje bankowe, opłaty pocztowe</t>
  </si>
  <si>
    <t>Zasiłki i pomoc w naturze oraz składki na ubezpieczenia emerytalne i rentowe (85214)</t>
  </si>
  <si>
    <t>Zabezpieczenie klientów Ośrodka w okresie jesienno-zimowym</t>
  </si>
  <si>
    <t>Ośrodki pomocy społecznej (85219)</t>
  </si>
  <si>
    <t>Wypłata ekwiwalentu za odzież ochronną, woda mineralna</t>
  </si>
  <si>
    <t>Wynagrodzenia osobowe  pracowników</t>
  </si>
  <si>
    <t>Wypłata wynagrodzeń za 2006 rok</t>
  </si>
  <si>
    <t>Wypłata dodatkowego wynagrodzenia za 2005 rok</t>
  </si>
  <si>
    <t>Paliwo 483,70, prasa 2.293,91, art. i sprzęt biurowy 18.367,03, art. gospodarcze 2.354,64, bilety 286,-, pieczątki 263,59, programy komputerowe 6.525,70, opał 742,47, inne 1.085,69</t>
  </si>
  <si>
    <t>Energia elektryczna 2.857,76, energia cieplna 6.432,41, woda 453,13, media w punktach terenowych 12.648,86</t>
  </si>
  <si>
    <t>Awaria instalacji wodnej 299,-, naprawy i konserwacje sprzętu 602,68, remont podestu 4.982,-</t>
  </si>
  <si>
    <t>Prowizje bankowe 6.329,34, opłaty pocztowe 10.057,58, czynsz 1.250,-, nadzór sieciowy 8.816,73, szkolenia 1.279,-, transport 53,68, telefon 7.935,86, badania okresowe 129,50, legalizacja gaśnic 146,14,  wywóz nieczystości 736,37, utrzymanie punktów terenowych 3.746,44, dezynsekcja 292,80, przegląd samochodu 379,97, usł. kominiarskie, ochrony, obce 849,31, inne 823,42</t>
  </si>
  <si>
    <t>Bilety miesięczne 776,- i jednorazowe 1.524,80, delegacje 614,82, ryczałt paliwowy 309,91</t>
  </si>
  <si>
    <t>Ubezpieczenie samochodu</t>
  </si>
  <si>
    <t>Fundusz socjalny 17.642,47, fundusz mieszkaniowy 8.819,72</t>
  </si>
  <si>
    <t>Opłaty na rzecz budżetów j.s.t.</t>
  </si>
  <si>
    <t>Opłata z tytułu trwałego zarządu</t>
  </si>
  <si>
    <t>Jednostki specjalistycznego poradnictwa, mieszkania chronione i ośrodki interwencji kryzysowej - MIESZKANIA CHRONIONE (85220)</t>
  </si>
  <si>
    <t>Sprzęt i artykuły gospodarcze 388,03, meble 838,88</t>
  </si>
  <si>
    <t>Koszty zużycia energii elektrycznej 1.408,64, wody 2.652,33, energii cieplnej 2.599,02, gazu 2.461,72</t>
  </si>
  <si>
    <t>Prowizje bankowe 61,27, transport 42,70, wywóz ścieków 1.520,66, podgrzanie wody 2.673,-, ZOM 313,92, inne 194,58</t>
  </si>
  <si>
    <t>Jednostki specjalistycznego poradnictwa, mieszkania chronione i ośrodki interwencji kryzysowej - OIK (85220)</t>
  </si>
  <si>
    <t>Realizacja w IV kwartale roku</t>
  </si>
  <si>
    <t>Usługi opekuńcze i specjalistyczne usługi opiekuńcze (85228)</t>
  </si>
  <si>
    <t>Ośrodki wsparcia - DDP (85203)</t>
  </si>
  <si>
    <t>MOPS
DDP</t>
  </si>
  <si>
    <t>Zakup odzieży ochronnej i wody mineralnej</t>
  </si>
  <si>
    <t>Wypłata "13" za 2005 rok</t>
  </si>
  <si>
    <t>Art. biurowe 2.949,91, prasa 518,95, sprzęt gospodarczy 2.233,71, paliwo 160,27, środki czystości 806,20, inne 65,71</t>
  </si>
  <si>
    <t>Wyżywienie pensjonariuszy DDP</t>
  </si>
  <si>
    <t>Energia elektryczna 2.531,87, cieplna 3.450,17, woda 541,13</t>
  </si>
  <si>
    <t>Drobne naprawy</t>
  </si>
  <si>
    <t>ZOM 504,98, pranie 536,18, prowizje bankowe 501,53, RTV 190,-, badania okresowe 71,-, dezynsekcja 488,00, ścieki 310,86, imprezy 962,70, legalizacja gaśnic 90,35, inne 644,51</t>
  </si>
  <si>
    <t>Fundusz socjalny, fundusz mieszkaniowy</t>
  </si>
  <si>
    <t>Ośrodki wsparcia - TS (85203)</t>
  </si>
  <si>
    <t>MOPS
TS</t>
  </si>
  <si>
    <t xml:space="preserve">Odzież ochronna </t>
  </si>
  <si>
    <t>Wypłata wynagrodzeń pracowniczych</t>
  </si>
  <si>
    <t>Dodatkowe wynagrodzenie  roczne</t>
  </si>
  <si>
    <t>Artykuły biurowe 79,-, sprzęt gospodarczy 1.065,44, prasa 228,36, środki czystości 516,22, paliwo 96,16, opał 3.734,30, leki 25,97, inne 1.131,62</t>
  </si>
  <si>
    <t>Koszt energii elektrycznej 8.963,29, wody 3.780,93</t>
  </si>
  <si>
    <t>Naprawy bieżące</t>
  </si>
  <si>
    <t>ZOM 1.854,10, pranie 502,21, prowizje bankowe 271,69, telefon 877,22, RTV 190,-, legalizacje gaśnic 93,-, usługi transportowe 476,34, szkolenie 50,-, inne 506,97</t>
  </si>
  <si>
    <t>Fundusz socjalny 2.292,88, fundusz mieszkaniowy 1.146,24</t>
  </si>
  <si>
    <t>Zespoły ds. orzekania o niepełnosprawności (85321)</t>
  </si>
  <si>
    <t>MOPS
ZON</t>
  </si>
  <si>
    <t>Wypłacono wynagrodzenia pracownicze</t>
  </si>
  <si>
    <t>Umowy zlecenia członków komisji orzekających</t>
  </si>
  <si>
    <t>Opał 370,-, art. i sprzęt gospodarczy 192,40, materiały zduńskie 240,34, materiały na ksero 291,58</t>
  </si>
  <si>
    <t>Energia elektryczna</t>
  </si>
  <si>
    <t>Naprawa pieca kaflowego 488,-, naprawa sprzętu 71,98</t>
  </si>
  <si>
    <t>Prowizje bankowe 191,03, wydawanie orzeczeń 2.593,-, szkolenia 50,-, opłaty pocztowe 1.101,90, telefon 628,80, badania okresowe 51,-, inne 197,-</t>
  </si>
  <si>
    <t>Fundusz socjalny 1.146,44, fundusz mieszkaniowy 573,12</t>
  </si>
  <si>
    <t>Pozostała działalność (85295)</t>
  </si>
  <si>
    <r>
      <t xml:space="preserve">Dotacja celowa z budżetu na finansowanie lub dofinansowanie zadań zleconych do realizacji stowarzyszeniom - </t>
    </r>
    <r>
      <rPr>
        <b/>
        <sz val="10"/>
        <rFont val="Arial"/>
        <family val="2"/>
      </rPr>
      <t>Wakacje najuboższych</t>
    </r>
  </si>
  <si>
    <r>
      <t xml:space="preserve">Dotacja celowa z budżetu na finansowanie lub dofinansowanie zadań zleconych do realizacji stowarzyszeniom - </t>
    </r>
    <r>
      <rPr>
        <b/>
        <sz val="10"/>
        <rFont val="Arial"/>
        <family val="2"/>
      </rPr>
      <t xml:space="preserve">Program PEAD </t>
    </r>
  </si>
  <si>
    <r>
      <t xml:space="preserve">Świadczenia społeczne - </t>
    </r>
    <r>
      <rPr>
        <b/>
        <sz val="10"/>
        <rFont val="Arial"/>
        <family val="2"/>
      </rPr>
      <t xml:space="preserve">Pomoc dla poszkodowanych w katastrofie budowlanej </t>
    </r>
  </si>
  <si>
    <r>
      <t xml:space="preserve">Świadczenia społeczne - </t>
    </r>
    <r>
      <rPr>
        <b/>
        <sz val="10"/>
        <rFont val="Arial"/>
        <family val="2"/>
      </rPr>
      <t xml:space="preserve">Pomoc dla poszkodowanych w katastrofie budowlanej </t>
    </r>
    <r>
      <rPr>
        <sz val="10"/>
        <rFont val="Arial"/>
        <family val="2"/>
      </rPr>
      <t>(umowy z miastem Katowice)</t>
    </r>
  </si>
  <si>
    <r>
      <t xml:space="preserve">Świadczenia społeczne - </t>
    </r>
    <r>
      <rPr>
        <b/>
        <sz val="10"/>
        <rFont val="Arial"/>
        <family val="2"/>
      </rPr>
      <t xml:space="preserve">Prace społecznie użyteczne </t>
    </r>
  </si>
  <si>
    <r>
      <t xml:space="preserve">Składki na ubezpieczenia społeczne - </t>
    </r>
    <r>
      <rPr>
        <b/>
        <sz val="10"/>
        <rFont val="Arial"/>
        <family val="2"/>
      </rPr>
      <t>Lato w mieście</t>
    </r>
  </si>
  <si>
    <t>Realizacja nastąpi w miesiącach wakacyjnych</t>
  </si>
  <si>
    <t>Miejski Rzecznik Konsumentów</t>
  </si>
  <si>
    <t>Urzędy gmin (miast i miast na prawach powiatu) (75023)</t>
  </si>
  <si>
    <t xml:space="preserve">Wypłata wynagrodzeń za 2006 rok - w III.kwartale planowane jest zatrudnienie pracowników </t>
  </si>
  <si>
    <t>Telefon, prasa fachowa, woda mineralna</t>
  </si>
  <si>
    <t xml:space="preserve">Czynsz za lokal </t>
  </si>
  <si>
    <t>Miejski Zespół Obsługi Placówek Oświatowych</t>
  </si>
  <si>
    <t>Szkoły podstawowe (80101)</t>
  </si>
  <si>
    <t>Energia elektryczna, gaz-c.o., woda - siedziba związków zawodowych</t>
  </si>
  <si>
    <t>Usuwanie awarii w szkołach podstawowych</t>
  </si>
  <si>
    <t>Usługi kominiarskie, regeneracja gaśnic, dozór techniczny, telefony, wywóz nieczystości - siedziba związków zawodowych</t>
  </si>
  <si>
    <t>Przedszkola (80104)</t>
  </si>
  <si>
    <t>Usuwanie awarii w przedszkolach</t>
  </si>
  <si>
    <t>Usuwanie awarii w gimnazjach</t>
  </si>
  <si>
    <t>Usuwanie awarii i przeglądy instalacji gazowej</t>
  </si>
  <si>
    <t>Szkoły zawodowe (80130)</t>
  </si>
  <si>
    <t>Usuwanie awarii i remonty</t>
  </si>
  <si>
    <t>Usuwanie awarii - mieszkania służbowe</t>
  </si>
  <si>
    <t>Zespoły ekonomiczno-administracyjne szkół  (80114)</t>
  </si>
  <si>
    <t>KOSZTY  FUNKCJONOWANIA   MZOPO</t>
  </si>
  <si>
    <t>Wypłata wynagrodzeń dla pracowników administracji i obsługi, nagród jubileuszowych, odpraw emerytalnych</t>
  </si>
  <si>
    <t xml:space="preserve">Środki czystości, art. biurowe, druki, prasa, wydawnictwa </t>
  </si>
  <si>
    <t>Wydatki na pokrycie rachunków za energię elektryczną i wodę</t>
  </si>
  <si>
    <t>Naprawy bieżące sprzętu</t>
  </si>
  <si>
    <t xml:space="preserve">Usługi telekomunikacyjne, informatyczne, wywóz nieczystości, opłaty pocztowe i bankowe, szkolenia </t>
  </si>
  <si>
    <t>Podróże służbowe krajowe pracowników</t>
  </si>
  <si>
    <t>Ubezpieczenie gotówki</t>
  </si>
  <si>
    <t>Młodzieżowy Dom Kultury</t>
  </si>
  <si>
    <t>Placówki wychowania pozaszkolnego (85407)</t>
  </si>
  <si>
    <t>Prenumerata prasy</t>
  </si>
  <si>
    <t>Środki na pomoce dydaktyczne, książki do biblioteki szkolnej</t>
  </si>
  <si>
    <t>Usługi telefoniczne, wywóz nieczystości, opłaty pocztowe</t>
  </si>
  <si>
    <t>Małe formy wypoczynku - akcja zimowa i letnia</t>
  </si>
  <si>
    <t>Dokształcanie i doskonalenie nauczycieli (85446)</t>
  </si>
  <si>
    <t>Szkolenie rady pedagogicznej</t>
  </si>
  <si>
    <t>Poradnia Psychologiczno-Pedagogiczna</t>
  </si>
  <si>
    <t>Koszty telefonu zaufania</t>
  </si>
  <si>
    <t>Opłata abonamentu za telefon zaufania</t>
  </si>
  <si>
    <t>Poradnie psychologiczno-pedagogiczne oraz inne poradnie specjalistyczne (85406)</t>
  </si>
  <si>
    <t>Ekwiwalent za odzież ochronną i świadczenia wynikające z przepisów BHP</t>
  </si>
  <si>
    <t>Dodatkowe wynagrodzenie roczne za 2005 rok</t>
  </si>
  <si>
    <t>Składki na ubezpieczenie emerytalne, rentowe i wypadkowe pracowników</t>
  </si>
  <si>
    <t>Umowa zlecenie</t>
  </si>
  <si>
    <t>Tusz do drukarki</t>
  </si>
  <si>
    <t>Zakupiono książki</t>
  </si>
  <si>
    <t>Energia cieplna (c.o.), energia elektryczna, woda</t>
  </si>
  <si>
    <t>Czynsz za lokal, usługi telefoniczne, opłaty pocztowe, szkolenia pracowników</t>
  </si>
  <si>
    <t>Bilety komunikacji miejskiej</t>
  </si>
  <si>
    <t>Ubezpieczenie komputerów</t>
  </si>
  <si>
    <t>ZFŚS - ustawowy odpis</t>
  </si>
  <si>
    <t>Dokształcanie nauczycieli i studia</t>
  </si>
  <si>
    <t>Pozostała działalność (85495)</t>
  </si>
  <si>
    <t>PINB</t>
  </si>
  <si>
    <t>Powiatowy Inspektorat Nadzoru Budowlanego</t>
  </si>
  <si>
    <t>Nadzór budowlny (71015)</t>
  </si>
  <si>
    <t>Zadanie to finansowane jest - w przeważającej części - z dotacji celowej Wojewody Śląskiego, środki z budżetu samorządowego są uzupełnieniem niewystarczającej dotacji celowej i wykorzystywane zgodnie z zapotrzebowaniem</t>
  </si>
  <si>
    <t>Wynagrodzenia osobowe członków korpusu służby cywilnej</t>
  </si>
  <si>
    <t>PUP</t>
  </si>
  <si>
    <t>Powiatowy  Urząd  Pracy</t>
  </si>
  <si>
    <t>Fundusz Pracy (85322)</t>
  </si>
  <si>
    <t>Dodatki i stypendia szkoleniowe dla 8 bezrobotnych mężczyzn</t>
  </si>
  <si>
    <t>Środki na szkolenia 8 bezrobotnych mężczyzn -realizacja w VIII.2006 r.</t>
  </si>
  <si>
    <t>Aktywizacja bezrobotnych: skierowania na rozmowy kwalifikacyjne do miast ościennych z zagwarantowanymi kosztami przejazdu</t>
  </si>
  <si>
    <t>Projekt został zrealizowany z dotacji do Polskiej Agencji Przedsiębiorczości. Dotyczył aktywacji zawodowej bezrobotnych absolwentów w ramach "Phare 2002". Program zakończony w 2005 roku, rozliczony w 2006 r.</t>
  </si>
  <si>
    <t>Powiatowe urzędy pracy (85333)</t>
  </si>
  <si>
    <t xml:space="preserve">Wypłacono wynagrodzenia pracownicze </t>
  </si>
  <si>
    <t xml:space="preserve">Składki ubezpieczenia społecznego </t>
  </si>
  <si>
    <t>Prenumerata prasy, materiały biurowe, środki czystości i woda mineralna, wyposażenie</t>
  </si>
  <si>
    <t>Konserwacja alarmów kasowych</t>
  </si>
  <si>
    <t>Środki na sfinansowanie badań profilaktycznych i refundację części kosztów okularów korekcyjnych dla pracowników pracujących przy komputerze</t>
  </si>
  <si>
    <t xml:space="preserve">Czynsz, usługi telekomunikacyjne, konwój gotówki, prowizje bankowe </t>
  </si>
  <si>
    <t>Delegacje, ryczałty za używanie samochodów prywatnych w celach służbowych, przejazdy miejscowe</t>
  </si>
  <si>
    <t>Koszty ubezpieczenia mienia (kasa, sprzęt komputerowy)</t>
  </si>
  <si>
    <t>Dofinansowanie letniego wypoczynku pracowników i ich dzieci</t>
  </si>
  <si>
    <t>P-01</t>
  </si>
  <si>
    <t>Przedszkole nr 1</t>
  </si>
  <si>
    <t>Odzież ochronna i świadczenia wynikające z przepisów BHP, żywienie personelu kuchennego</t>
  </si>
  <si>
    <t>Zakup zabawek i pomocy do prowadzenia zajęć przedszkolnych</t>
  </si>
  <si>
    <t>Koszty zużycia energii elektrycznej, wody i gazu</t>
  </si>
  <si>
    <t>Naprawy oraz konserwacje urządzeń i sprzętu przedszkolnego</t>
  </si>
  <si>
    <t xml:space="preserve">Zakup usług pozostałych </t>
  </si>
  <si>
    <t>Usługi telekomunikacyjne, pocztowe, wywóz nieczystości, szkolenia</t>
  </si>
  <si>
    <t>Wyjazdy służbowe pracowników, opiekunów wycieczek</t>
  </si>
  <si>
    <t>Szkolenie rady pedagogicznej, dopłata do czesnego</t>
  </si>
  <si>
    <t>P-02</t>
  </si>
  <si>
    <t>Przedszkole nr 2</t>
  </si>
  <si>
    <t xml:space="preserve">Środki  czystości, art. biurowe, kancelaryjne, druki, prasa </t>
  </si>
  <si>
    <t>Czynsz, usługi telekomunikacyjne, pocztowe, wywóz nieczystości, szkolenia</t>
  </si>
  <si>
    <t>P-04</t>
  </si>
  <si>
    <t xml:space="preserve">Przedszkole nr 3 </t>
  </si>
  <si>
    <t xml:space="preserve">Środki czystości, art. biurowe, kancelaryjne, druki, prasa </t>
  </si>
  <si>
    <t xml:space="preserve">Szkolenie rady pedagogicznej </t>
  </si>
  <si>
    <t>P-05</t>
  </si>
  <si>
    <t>Przedszkole nr 4</t>
  </si>
  <si>
    <t xml:space="preserve">Środki czystości, art. biurowe, kancelaryjne, druki, prasa  </t>
  </si>
  <si>
    <t>P-06</t>
  </si>
  <si>
    <t>Przedszkole nr 5</t>
  </si>
  <si>
    <t>Ubezpieczenie budynku</t>
  </si>
  <si>
    <t>P-07</t>
  </si>
  <si>
    <t>Przedszkole nr 6</t>
  </si>
  <si>
    <t>P-08</t>
  </si>
  <si>
    <t>Przedszkole nr 7</t>
  </si>
  <si>
    <t xml:space="preserve">Dopłata do czesnego dla nauczycieli i szkolenie rady pedagogicznej </t>
  </si>
  <si>
    <t>P-10</t>
  </si>
  <si>
    <t>Przedszkole nr 8</t>
  </si>
  <si>
    <t>P-11</t>
  </si>
  <si>
    <t xml:space="preserve">Przedszkole nr 9 </t>
  </si>
  <si>
    <t>Środki czystości, art. biurowe, kancelaryjne, druki, prasa, opał</t>
  </si>
  <si>
    <t>Usługi telekomunikacyjne, pocztowe, wywóz nieczystości</t>
  </si>
  <si>
    <t>P-12</t>
  </si>
  <si>
    <t>Przedszkole nr 10</t>
  </si>
  <si>
    <t>P-13</t>
  </si>
  <si>
    <t>Przedszkole nr 11</t>
  </si>
  <si>
    <t>P-14</t>
  </si>
  <si>
    <t>Przedszkole nr 12</t>
  </si>
  <si>
    <t>Wpłata na Państwowy Fundusz Osób Niepełnosprawnych</t>
  </si>
  <si>
    <t xml:space="preserve">Zapłata rachunków za energię elektryczną, cieplną i wodę </t>
  </si>
  <si>
    <t xml:space="preserve">Naprawa i konserwacja sprzętu, przegląd instalacji gazowej, zerowanie </t>
  </si>
  <si>
    <t>Wynagrodzenie osoby pełniącej funkcję doradcy metodycznego</t>
  </si>
  <si>
    <t xml:space="preserve">Korzystanie z telefonów przedszkola przez doradcę metodycznego i szkolenie rady pedagogicznej </t>
  </si>
  <si>
    <t>P-15</t>
  </si>
  <si>
    <t>Przedszkole nr 13</t>
  </si>
  <si>
    <t>P-17</t>
  </si>
  <si>
    <t>Przedszkole nr 14</t>
  </si>
  <si>
    <t>P-18</t>
  </si>
  <si>
    <t>Przedszkole nr 15</t>
  </si>
  <si>
    <t>P-19</t>
  </si>
  <si>
    <t xml:space="preserve">Przedszkole nr 16 </t>
  </si>
  <si>
    <t>P-23</t>
  </si>
  <si>
    <t>Przedszkole nr 17</t>
  </si>
  <si>
    <t xml:space="preserve">Zakup pomocy dydaktycznych niezbędnych do prowadzenia zajęć w przedszkolu i zabawek </t>
  </si>
  <si>
    <t>Czynsz, usługi telekomunikacyjne, pocztowe, wywóz nieczystości</t>
  </si>
  <si>
    <t>P-26</t>
  </si>
  <si>
    <t>Przedszkole nr 18</t>
  </si>
  <si>
    <t>P-27</t>
  </si>
  <si>
    <t>Przedszkole nr 19</t>
  </si>
  <si>
    <t>P-30</t>
  </si>
  <si>
    <t xml:space="preserve">Przedszkole nr 20 </t>
  </si>
  <si>
    <t>PZOZ Ośrodek Rehabilitacyjno-Opiekuńczy</t>
  </si>
  <si>
    <t>Zakłady opiekuńczo-lecznicze i pielęgnacyjno-opiekuńcze (85117)</t>
  </si>
  <si>
    <t>Materiały biurowe, środki czystości, olej opałowy</t>
  </si>
  <si>
    <t>Zakup artykułów spożywczych do żywienia podopiecznych</t>
  </si>
  <si>
    <t>Leki, materiały opatrunkowe, sprzęt jednorazowego użytku</t>
  </si>
  <si>
    <t>Koszty zużycia energii elektrycznej, gazu, oleju opałowego</t>
  </si>
  <si>
    <t>Remont kotłowni</t>
  </si>
  <si>
    <t>Badania laboratoryjne, diagnostyczne, specjalistyczne porady lekarskie</t>
  </si>
  <si>
    <t>Usługi telekomunikacyjne, pocztowe, opłaty bankowe, najem lokalu ul. Bończyka, transport osób niepełnosprawnych, konserwacja dźwigu, monitoring pomieszczeń</t>
  </si>
  <si>
    <t>Opłaty skarbowe, sądowe, abonament RTV</t>
  </si>
  <si>
    <t>Odpis na ZFŚS</t>
  </si>
  <si>
    <t>St.M.</t>
  </si>
  <si>
    <t>Straż Miejska</t>
  </si>
  <si>
    <t>Straż Miejska (75416)</t>
  </si>
  <si>
    <t>Posiłki regeneracyjne, sorty mundurowe</t>
  </si>
  <si>
    <t>Wynagrodzenie osobowe pracowników</t>
  </si>
  <si>
    <t>Wypłacono wynagrodzenia pracownicze za 2006 rok</t>
  </si>
  <si>
    <t>Wypłacono 13-pensję za 2005 rok</t>
  </si>
  <si>
    <t>Obowiązkowe ubezpieczenie społeczne</t>
  </si>
  <si>
    <t>Obowiązkowa składka na FP</t>
  </si>
  <si>
    <t xml:space="preserve">Zakup materiałów i wyposażenia </t>
  </si>
  <si>
    <t xml:space="preserve">Paliwo, radiostacje, uzupełnienie środków przymusu, publikacje prawne i sprzęt biurowy </t>
  </si>
  <si>
    <t>Koszt zużytej energii elektrycznej i gazu</t>
  </si>
  <si>
    <t>Naprawy i przeglądy pojazdów służbowych, remont pomieszczeń SM</t>
  </si>
  <si>
    <t>Szkolenia pracowników, usługi telefoniczne, czynsz, media</t>
  </si>
  <si>
    <t xml:space="preserve">Koszty dojazdów służbowych funkcjonariuszy SM </t>
  </si>
  <si>
    <t>Opłaty OC, AC za pojazdy służbowe SM</t>
  </si>
  <si>
    <t>Zakupiono pojazdy służbowe</t>
  </si>
  <si>
    <t>SP-01</t>
  </si>
  <si>
    <t>Szkoła Podstawowa nr 1</t>
  </si>
  <si>
    <t>Odzież ochronna i świadczenia pracownicze wynikające z przepisów BHP</t>
  </si>
  <si>
    <t xml:space="preserve">Składki na Fundusz Pracy </t>
  </si>
  <si>
    <t>Wydatki na energię elektryczną, energię cieplną i wodę</t>
  </si>
  <si>
    <t>Naprawy oraz konserwacje urządzeń i sprzętu szkolnego</t>
  </si>
  <si>
    <t>Opłaty pocztowe i telekomunikacyjne, wywóz nieczystości, szkolenia, usługi kominiarskie</t>
  </si>
  <si>
    <t>Podróże służbowe pracowników, opiekunów wycieczek</t>
  </si>
  <si>
    <t>Ubezpieczenie budynku szkolnego, sprzętu komputerowego</t>
  </si>
  <si>
    <t>Wynagrodzenia dla 3 osób pełniących funkcje doradców metodycznych</t>
  </si>
  <si>
    <t>Materiały biurowe dla doradców metodycznych</t>
  </si>
  <si>
    <t>Opłaty za telefony doradców metodycznych, dopłata do czesnego dla nauczycieli studiujących i szkolenia rady pedagogicznej</t>
  </si>
  <si>
    <t>Ryczałt miesięczny za dojazdy miejscowe dla doradców metodycznych</t>
  </si>
  <si>
    <t xml:space="preserve">Zielone szkoły </t>
  </si>
  <si>
    <t>SP-02</t>
  </si>
  <si>
    <t>Szkoła Podstawowa nr 2</t>
  </si>
  <si>
    <t>Wydatki na  energię elektryczną, energię cieplną i wodę</t>
  </si>
  <si>
    <t>Opłaty pocztowe i telekomunikacyjne, wywóz nieczystości, szkolenia</t>
  </si>
  <si>
    <t>SP-03</t>
  </si>
  <si>
    <t>Szkoła Podstawowa nr 3</t>
  </si>
  <si>
    <t xml:space="preserve">Składki  na Fundusz Pracy </t>
  </si>
  <si>
    <t>Środki czystości, gospodarcze, art. biurowe, kancelaryjne, druki, prasa, opał</t>
  </si>
  <si>
    <t>Naprawy oraz konserwacje urządzeń, sprzętu szkolnego, instalacji</t>
  </si>
  <si>
    <t>Opłaty telefoniczne, pocztowe, wywóz nieczystości, szkolenia</t>
  </si>
  <si>
    <t>Ubezpieczenie budynku szkolnego</t>
  </si>
  <si>
    <t>Oddziały przedszkolne w szkołach podstawowych (80103)</t>
  </si>
  <si>
    <t>Środki na realizację programu profilaktyczno - terapeutycznego (grupy socjoterapeutyczne)</t>
  </si>
  <si>
    <t>Umowa zlecenia za prowadzenie zajęć grup socjoterapeutycznych</t>
  </si>
  <si>
    <t>Materiały do prowadzenie zajęć grup socjoterapeutycznych</t>
  </si>
  <si>
    <t>Środki żywności dla uczestników grup socjoterapeutycznych</t>
  </si>
  <si>
    <t>Wycieczka dla uczestników grupy socjoterapeutycznej</t>
  </si>
  <si>
    <t>SP-04</t>
  </si>
  <si>
    <t>Szkoła Podstawowa nr 4 (Zespół Szkół Sportowych)</t>
  </si>
  <si>
    <t>Dożywianie sportowców</t>
  </si>
  <si>
    <t>Wydatki na pomoce dydaktyczne,  książki do biblioteki szkolnej</t>
  </si>
  <si>
    <t>Opłaty pocztowe i telekomunikacyjne, wywóz nieczystości, szkolenia, basen, dozór techniczny, pracownia komputerowa-szkolenia</t>
  </si>
  <si>
    <t>Dopłata do czesnego dla nauczycieli i szkolenie rady pedagogicznej</t>
  </si>
  <si>
    <t>SP-18</t>
  </si>
  <si>
    <t xml:space="preserve">Szkoła Podstawowa nr 5 </t>
  </si>
  <si>
    <t>Środki czystości, art. biurowe, kancelaryjne, prasa</t>
  </si>
  <si>
    <t>Odpis na Zakładowy Fundusz Świadczeń Socjalnych</t>
  </si>
  <si>
    <t>SP-06</t>
  </si>
  <si>
    <t>Szkoła Podstawowa nr 6</t>
  </si>
  <si>
    <t>Środki czystości, artykuły biurowe i kancelaryjne, druki, prasa</t>
  </si>
  <si>
    <t>Pomoce dydaktyczne, zakup książek do biblioteki szkolnej</t>
  </si>
  <si>
    <t>Opłaty pocztowe i telekomunikacyjne, wywóz nieczystości, szkolenia, opłata za basen</t>
  </si>
  <si>
    <t xml:space="preserve"> </t>
  </si>
  <si>
    <t>"Małe formy wypoczynku</t>
  </si>
  <si>
    <t>SP-07</t>
  </si>
  <si>
    <t>Szkoła Podstawowa nr 7</t>
  </si>
  <si>
    <t>Wydatki na pomoce dydaktyczne,książki do biblioteki szkolnej</t>
  </si>
  <si>
    <t xml:space="preserve">Opłaty pocztowe i telekomunikacyjne, wywóz nieczystości, szkolenia </t>
  </si>
  <si>
    <t>Wstęp na zajęcia edukacyjne</t>
  </si>
  <si>
    <t>"Małe formy wypoczynku - Akcja letnia"</t>
  </si>
  <si>
    <t>SP-09</t>
  </si>
  <si>
    <t>Szkoła Podstawowa nr 9</t>
  </si>
  <si>
    <t>Zasądzone renty</t>
  </si>
  <si>
    <t>Renta administracyjna dla byłej uczennicy</t>
  </si>
  <si>
    <t xml:space="preserve">Skł. na Fundusz Pracy </t>
  </si>
  <si>
    <t>Wynagrodzenia dla 1 osoby pełniącej funkcję doradcy metodycznego</t>
  </si>
  <si>
    <t>Opłata za telefon doradcy metodycznego, dopłata do czesnego dla nauczycieli i szkolenie rady pedagogicznej</t>
  </si>
  <si>
    <t>Przyjęcie grupy młodzieży ze Słowacji</t>
  </si>
  <si>
    <t xml:space="preserve">Wyjazd do cyrku dla uczestników </t>
  </si>
  <si>
    <t>SP-10</t>
  </si>
  <si>
    <t>Szkoła Podstawowa nr 10</t>
  </si>
  <si>
    <t>Ubezpieczenie budynku szkolnego i komputerów</t>
  </si>
  <si>
    <t>Wyjście do kina dla uczestników grupy socjoterapeutycznej</t>
  </si>
  <si>
    <t>SP-11</t>
  </si>
  <si>
    <t>Szkoła Podstawowa nr 11</t>
  </si>
  <si>
    <t xml:space="preserve">Delegacje pracowników-studia, kursy, szkolenia, wycieczki </t>
  </si>
  <si>
    <t>Ubezpieczenie budynku szkolnego i sprzętu komputerowego</t>
  </si>
  <si>
    <t>Wynagrodzenie dodatkowe za  2005 rok</t>
  </si>
  <si>
    <t>SP-12</t>
  </si>
  <si>
    <t>Szkoła Podstawowa nr 12</t>
  </si>
  <si>
    <t>Zielona szkoła</t>
  </si>
  <si>
    <t>SP-13</t>
  </si>
  <si>
    <t>Szkoła Podstawowa nr 13</t>
  </si>
  <si>
    <t>Naprawa i konserwacja urządzeń szkolnych, pracownia komputerowa</t>
  </si>
  <si>
    <t>Wynagrodzenia 3 osób pełniących funkcje doradców metodycznych</t>
  </si>
  <si>
    <t>Opłaty za telefony doradców metodycznych, dopłata do czesnego dla studiujących nauczycieli i szkolenie rady pedagogicznej</t>
  </si>
  <si>
    <t>Ryczałt miesięczny za dojazdy miejscowe doradców metodycznych</t>
  </si>
  <si>
    <t>Wyjście do teatru i na pływalnię</t>
  </si>
  <si>
    <t>SP-14</t>
  </si>
  <si>
    <t>Szkoła Podstawowa nr 14</t>
  </si>
  <si>
    <t>Naprawa i konserwacja urządzeń szkolnych</t>
  </si>
  <si>
    <t>SP-15</t>
  </si>
  <si>
    <t>Szkoła Podstawowa nr 15</t>
  </si>
  <si>
    <t>Szkoly podstawowe (80101)</t>
  </si>
  <si>
    <t>Środki czystości, art. biurowe, druki, prasa</t>
  </si>
  <si>
    <t>Wyjazd do kina, jazda konna</t>
  </si>
  <si>
    <t>SP-16</t>
  </si>
  <si>
    <t>Szkoła Podstawowa nr 16</t>
  </si>
  <si>
    <t>Wyjazd na pływalnię</t>
  </si>
  <si>
    <t>SP-17</t>
  </si>
  <si>
    <t>Szkoła Podstawowa nr 17</t>
  </si>
  <si>
    <t>Naprawa i konserwacja instalacji i urządzeń szkolnych</t>
  </si>
  <si>
    <t>zakup usług zdrowotnych</t>
  </si>
  <si>
    <t>ŚP-W</t>
  </si>
  <si>
    <t>Świetlica Profilaktyczno-Wychowawcza</t>
  </si>
  <si>
    <t>Środki na pomoc zdrowotną dla nauczycieli - wypłata następuje na wniosek pracownika oraz zakupiono odzież ochronną</t>
  </si>
  <si>
    <t>Art. biurowe, środki czystości, wyposażenie, materiały do drobnych napraw, art. do zajęć świetlicowych</t>
  </si>
  <si>
    <t>Usunięto awarię domofonu</t>
  </si>
  <si>
    <t>Opłacono badania okresowe pracowników świetlicy</t>
  </si>
  <si>
    <t>Koszty łączności, wywozu nieczystości, opłat bankowych i pocztowych, szkoleń pracowników, usług informatycznych</t>
  </si>
  <si>
    <t>Opłacono koszty podróży służbowych pracowników</t>
  </si>
  <si>
    <t xml:space="preserve">Realizacja nastąpi w II. półroczu </t>
  </si>
  <si>
    <t xml:space="preserve">Środki żywności do przygotowywania posiłków dla dzieci </t>
  </si>
  <si>
    <t>Media w placówce</t>
  </si>
  <si>
    <t>Usługi telekomunikacyjne i pocztowe</t>
  </si>
  <si>
    <t>Odpisy ZFŚS dla emerytów</t>
  </si>
  <si>
    <t>WZK</t>
  </si>
  <si>
    <t>Wydział Bezpieczeństwa Publicznego i Reagowania Kryzysowego</t>
  </si>
  <si>
    <t>Komendy powiatowe Policji (75405)</t>
  </si>
  <si>
    <t>Wpłaty jednostek na fundusz celowy</t>
  </si>
  <si>
    <t>Finansowanie ustawowych zadań Policji wykonywanych w czasie przekraczającym normy czasu pracy funkcjonariuszy</t>
  </si>
  <si>
    <t>Wydatki osobowe nie zaliczone do uposażeń wypłacane żołnierzom i funkcjonariuszom</t>
  </si>
  <si>
    <t>Uposażenia żonierzy zawodowych i nadterminowych oraz funkcjonariuszy</t>
  </si>
  <si>
    <t>Wynagrodzenia i nagrody okolicznościowe dzielnicowych</t>
  </si>
  <si>
    <t>Pozostałe należności żołnierzy zawodowych i nadterminowych oraz funkcjonariuszy</t>
  </si>
  <si>
    <t>Obsługa techniczna</t>
  </si>
  <si>
    <t>Nagrody roczne dla żołnierzy zawodowych
 i nadterminowych oraz funkcjonariuszy</t>
  </si>
  <si>
    <t>Wypłata "13" dzielnicowych</t>
  </si>
  <si>
    <t>Równoważniki pieniężne i ekwiwalenty dla żołnierzy i funkcjonariuszy</t>
  </si>
  <si>
    <t>Zakup materiałów i wyposażenia dla dzielnicowych</t>
  </si>
  <si>
    <t>Opłaty czynszu za punkty konsultacyjne Policji i Straży Miejskiej</t>
  </si>
  <si>
    <t>Delegacje dzielnicowych</t>
  </si>
  <si>
    <t>Opłacono podatek od nieruchomości</t>
  </si>
  <si>
    <t>Opłaty na rzecz budżetu państwa</t>
  </si>
  <si>
    <t>Opłata za eksploatację środowiska</t>
  </si>
  <si>
    <t>Wpłaty jednostek na fundusz celowy na finansowanie lub dofinansowanie zadań inwestycyjnych</t>
  </si>
  <si>
    <t>Prace modernizacyjno-adaptacyjne budynku i zaplecza przy ul. Starokościelnej w M-cach - realizacja w trakcie</t>
  </si>
  <si>
    <t>Ochotnicze straże pożarne (75412)</t>
  </si>
  <si>
    <t>Dotacja celowa z budżetu na finansowanie lub dofinansowanie zadań zleconych do realizacji stowarzyszeniom</t>
  </si>
  <si>
    <t xml:space="preserve">Dotacja na utrzymanie bieżące, wyposażenie, szkolenia i zapewnienie gotowości bojowej OSP w Janowie, Kosztowach i Dziećkowicach </t>
  </si>
  <si>
    <t>Różne wydatki na rzecz osób fizycznych</t>
  </si>
  <si>
    <t>Udział w akcji na Rowie Kosztowskim</t>
  </si>
  <si>
    <t>Realizacja wg potrzeb</t>
  </si>
  <si>
    <t>Remont samochodu bojowego OSP Janów - zgodnie z potrzebami</t>
  </si>
  <si>
    <t>Ubezpieczenie strażaków OSP</t>
  </si>
  <si>
    <t>Zakup pieca, bram garażowych oraz samochodu bojowego dla OSP (inwestycje w OSP Kosztowy i Janów)</t>
  </si>
  <si>
    <t>Obrona cywilna (75414)</t>
  </si>
  <si>
    <t>Kontynuacja i ewaluacja programu "Bezpieczna szkoła" oraz pilotaż programu "Czuję się bezpiecznie"(14.257,59), Zakup pucharów, dyplomów i książek na nagrody w Zawodach Rejonowych Szkolnych Drużyn PCK (1.642,01), Zakup środków do konserwacji sprzętu i utrzymania magazynu OC (494,15), kontynuacja programu "Bezpieczne przedszkole" (1.536,22), zabezpieczenie logistyczne akcji ratunkowych (7.477,32), organizacja zawodów sportowo-pożarniczych OSP (273,63)</t>
  </si>
  <si>
    <t>Energia dla magazynu OC i punktów konsultacyjnych</t>
  </si>
  <si>
    <t>Kontynuacja programu "Bezpieczne przedszkole" (6.922,-), czynsz za punkty konsultacyjne WBPiRK i wymiana wodomierzy w pomieszczeniach punktu konsultacyjnego (6.418,26), organizacja i przeprowadzenie szkoleń i treningów kadry kierowniczej miasta wchodzącej w skład Miejskiego Zespołu Reagowania Kryzysowego oraz ćwiczeń Miejskiego Zespołu Reagowania Kryzysowego w pełnym składzie (5.007,-), konserwacja syren alarmowych (2.000,-), transport osób między Szkołą POlicji w K-cach a miastem Mysłowice w ramach porozumienia (2.674,40), kurs ratowników medycznych z certyfikatem UE dla członków PCK (20,74)</t>
  </si>
  <si>
    <t>Ubezpieczenie uczestników imprez</t>
  </si>
  <si>
    <t>Realizacja planowana jest na III. kwartał roku</t>
  </si>
  <si>
    <t>Ratownictwo medyczne (85141)</t>
  </si>
  <si>
    <t xml:space="preserve">Planowana realizacja w II. półroczu </t>
  </si>
  <si>
    <t>WArch</t>
  </si>
  <si>
    <t>Wydział Budownictwa, Urbanistyki i Architektury</t>
  </si>
  <si>
    <t>Jednostki organizacji i nadzoru inwestycyjnego (71002)</t>
  </si>
  <si>
    <t>Zakupiono aktualne orto-foto-maoy terenu Mysłowic, koszty ogłoszeń prasowych dotyczących procedur planistycznych</t>
  </si>
  <si>
    <t>Plany zagospodarowania przestrzennego (71004)</t>
  </si>
  <si>
    <t>Wydatki inwestycyjne jednostek budżetowych</t>
  </si>
  <si>
    <t xml:space="preserve">Sukcesywnie uiszczane należności z tytułu zleconych w latach ubiegłych opracowań Planów Miejscowych, w trakcie realizacji "Studium komunikacyjne dla miasta Mysłowice", "Studium uwarunkowań i kierunków zagospodarowania przestrzennego miasta Mysłowice", opracowanie "Miejskiego Programu Rewitalizacji na lata 2007-2008"  </t>
  </si>
  <si>
    <t>Realizacja planowana w III. kwartale roku</t>
  </si>
  <si>
    <t>Pozostała działalność (71095)</t>
  </si>
  <si>
    <t xml:space="preserve">Planowane zlecenie i realizacja w II. półroczu </t>
  </si>
  <si>
    <t>Ochrona i konserwacja zabytków (92120)</t>
  </si>
  <si>
    <t>Dotacje celowe z budżetu na finansowanie lub dofinansowanie prac remontowych i konserwatorskich obiektów zabytkowych przekazane jednostkom niezaliczanym do sektora finansów publicznych</t>
  </si>
  <si>
    <t>Realizacja nastąpi w II. półroczu</t>
  </si>
  <si>
    <t>Dotacje celowe z budżetu na finansowanie lub dofinansowanie prac remontowych i konserwatorskich obiektów zabytkowych, przekazane jednostkom zaliczanym do sektora finansów publicznych</t>
  </si>
  <si>
    <t>Realizacja w II. półroczu</t>
  </si>
  <si>
    <t>Fn</t>
  </si>
  <si>
    <t>Wydział Budżetu</t>
  </si>
  <si>
    <t>Obsługa papierów wartościowych, kredytów
 i pożyczek j.s.t. (75702)</t>
  </si>
  <si>
    <t>Rozliczenia z bankami związane z obsługą długu publicznego</t>
  </si>
  <si>
    <t>Rozliczenia z tytułu poręczeń i gwarancji udzielonych przez Skarb Państwa lub jednostkę samorządu terytorialnego (75704)</t>
  </si>
  <si>
    <t xml:space="preserve">Wypłaty z tytułu gwarancji i poręczeń </t>
  </si>
  <si>
    <t>Różne rozliczenia finansowe (75814)</t>
  </si>
  <si>
    <t>Wpływy z wpłat jednostek samorządu terytorialnego do budżetu państwa</t>
  </si>
  <si>
    <t>Rezerwy ogólne i celowe (75818)</t>
  </si>
  <si>
    <t xml:space="preserve">Rezerwy </t>
  </si>
  <si>
    <t>Rezerwa w dyspozycji RO na remonty</t>
  </si>
  <si>
    <t>Rezerwa na nieprzewidziane wydatki</t>
  </si>
  <si>
    <t>Niewłaściwe obciążenia oraz uznania rachunków bieżących</t>
  </si>
  <si>
    <t>R O Z C H O D Y</t>
  </si>
  <si>
    <t>Spłaty otrzymanych krajowych pożyczek i kredytów</t>
  </si>
  <si>
    <t>Spłaty rat kredytów i pożyczek</t>
  </si>
  <si>
    <t>WEKiS</t>
  </si>
  <si>
    <t>Wydział Edukacji</t>
  </si>
  <si>
    <t>Organizacja imprez dla dzieci w czasie wakacji</t>
  </si>
  <si>
    <t>Szkoły podstawowe specjalne (80102)</t>
  </si>
  <si>
    <t>Dowożenie uczniów  do szkół (80113)</t>
  </si>
  <si>
    <t>Koszty dowozu dzieci do szkół</t>
  </si>
  <si>
    <t>Dotacja podmiotowa z budżetu dla niepublicznej jednostki systemu oświaty</t>
  </si>
  <si>
    <t>Dotacja dla LO  prowadzonych przez WUR Sp. z o.o. i NCKU Sp. z o.o.</t>
  </si>
  <si>
    <t>Licea profilowane (80123)</t>
  </si>
  <si>
    <t xml:space="preserve">Dotacja dla Policealnego Studium Zawodowego "Akademia Viessmann" i Policealnego Studium Zawodowego  WUR </t>
  </si>
  <si>
    <t>Komisje egzaminacyjne (80145)</t>
  </si>
  <si>
    <t>Wynagrodzenia ekspertów za udział w komisjach egzaminacyjnych</t>
  </si>
  <si>
    <t>Szkolenia dla dyrektorów placówek oświatowych</t>
  </si>
  <si>
    <t>Dotacje celowe przekazane dla powiatu na zadania bieżące realizowane na podstawie porozumień (umów) między j.s.t.</t>
  </si>
  <si>
    <t xml:space="preserve">Dotacje przekazywane zgodnie z porozumieniami między miastem Mysłowice, a: 1) miastem Katowice - za korzystanie z usług Specjalistycznej PP, 2) miastem Siemianowice w zakresie zwrotu dotacji przekazanej do niepublicznego przedszkola, 3) miastem Gliwice - za dokształcanie uczniów klas wielozawodowych z ZSP Nr 1 i ZSP Nr 3, 4) miastem Sosnowiec - zwrot dotacji przekazanej do niepublicznego przedszkola, </t>
  </si>
  <si>
    <t xml:space="preserve">Nagrody Prezydenta Miasta z okazji Dnia Edukacji Narodowej </t>
  </si>
  <si>
    <t xml:space="preserve">Składki ZUS od nagród </t>
  </si>
  <si>
    <t xml:space="preserve">Składki FP od nagród  </t>
  </si>
  <si>
    <t xml:space="preserve">Zakup 2 komputerów i oprogramowania na potrzeby Wydziału </t>
  </si>
  <si>
    <t>Organizacja imprez okolicznościowych, związanych z pracą wydziału</t>
  </si>
  <si>
    <t>Realizacja programu profilaktycznego w SP Nr 2</t>
  </si>
  <si>
    <t>Specjalne ośrodki wychowawcze (85402)</t>
  </si>
  <si>
    <t xml:space="preserve">Dotacja dla Specjalnego Ośrodka Wychowawczego prowadzonego przez Zgromadzenie Sióstr Miłosierdzia im. Św. K. Boromeusza </t>
  </si>
  <si>
    <t>Kolonie i obozy oraz inne formy wypoczynku dzieci i młodzieży szkolnej (85412)</t>
  </si>
  <si>
    <t>Zielone szkoły - realizacja w II. półroczu</t>
  </si>
  <si>
    <t>Pomoc materialna dla uczniów (85415)</t>
  </si>
  <si>
    <t>Stypendia oraz inne formy pomocy dla uczniów</t>
  </si>
  <si>
    <t>Wypłacono stypendia naukowe dla zdolnej młodzieży oraz socjalne</t>
  </si>
  <si>
    <t>Wydział Geodezji i Katastru</t>
  </si>
  <si>
    <t>Pozostała działalność (70095)</t>
  </si>
  <si>
    <t xml:space="preserve">Budowa baz ewidencji budynków i wdrożenie SIT Miasta Mysłowice </t>
  </si>
  <si>
    <t>Zakup sprzętu komputerowego</t>
  </si>
  <si>
    <t>WGN</t>
  </si>
  <si>
    <t>Wydział  Gospodarki Gruntami</t>
  </si>
  <si>
    <t>Gospodarka gruntami i nieruchomościami (70005)</t>
  </si>
  <si>
    <t>Operaty szacunkowe nieruchomości, uzgodnienia branżowe, akty notarialne+wypisy, znaki sądowe, ogłoszenia prasowe, inwentaryzacja lokali mieszkalnych, pomoc prawna, odpisy z KRS, wykonanie mapy zasadniczej</t>
  </si>
  <si>
    <t>Opłata za wyłączenie gruntów rolnych z produkcji rolnej, opłaty sądowe</t>
  </si>
  <si>
    <t>Koszt użytkowania wieczystego gruntu Skarbu Państwa</t>
  </si>
  <si>
    <t>Kary i odszkodowania wypłacane na rzecz osób fizycznych</t>
  </si>
  <si>
    <t>Planowane zakupy nieruchomość przy ul. Krakowskiej 14 (1.752.500,-) i lokali przy ul. Mikołowskiej 5-7 (60.486,-) oraz inne wykupy i pierwokupy (350.000,-)</t>
  </si>
  <si>
    <t>Opracowania geodezyjne i kartograficzne (71014)</t>
  </si>
  <si>
    <t>Dokumentacja geodezyjna i kartograficzna w celu przygotowania nieruchomości do obrotu prawnego</t>
  </si>
  <si>
    <t>Wydział Gospodarki Mieszkaniowej i Komunalnej</t>
  </si>
  <si>
    <t>Lokalny transport zbiorowy (60004)</t>
  </si>
  <si>
    <t>Zawarta umowa z KZK GOP - termin realizacji nieokreślony</t>
  </si>
  <si>
    <t>Zakłady gospodarki mieszkaniowej (70001)</t>
  </si>
  <si>
    <t>Dotacja przedmiotowa dla MZGK na wykonanie remontu (wymianę okien) w budynku wielofunkcyjnym przy ul. Mikołowskiej 4a</t>
  </si>
  <si>
    <t>Dotacja przekazana zgodnie z umową</t>
  </si>
  <si>
    <t>Dotacja dla MZGK na utrzymanie kapliczki</t>
  </si>
  <si>
    <t>Dotacja dla MZGK na generalny remont mieszkania dla rodziny repatriantów przy ul. Morcinka 7/4</t>
  </si>
  <si>
    <t>Dotacja przedmiotowa dla MZGK na remonty bieżące</t>
  </si>
  <si>
    <t>Dotacja dla MZGK na uciepłownienie budynków</t>
  </si>
  <si>
    <t>Dotacja dla MZGK na utrzymanie zieleni</t>
  </si>
  <si>
    <t>Dotacja dla MZGK na wyburzenie budynków ul. Głowackiego 1, Sosnowiecka</t>
  </si>
  <si>
    <t>Dotacja dla MZGK na dozorowanie obiektów przy ul. Dzióbka, Paderewskiego</t>
  </si>
  <si>
    <t>Dotacja dla MZGK na utrzymanie i remonty dróg osiedlowych</t>
  </si>
  <si>
    <t>Dotacja dla MZGK na remonty bieżące lokali socjalnych</t>
  </si>
  <si>
    <t>Dotacja inwestycyjna dla MZGK na remonty kapitalne i modernizacje budynków</t>
  </si>
  <si>
    <t>Dotacja inwestycyjna dla MZGK na zakup zegara wieżowego do zamontowania na budynku ul. 3 Maja 28</t>
  </si>
  <si>
    <t>70021</t>
  </si>
  <si>
    <t>Towarzystwa budownictwa społecznego (70021)</t>
  </si>
  <si>
    <t>6010</t>
  </si>
  <si>
    <t>Zakup udziałów w spółce Śląski TBS</t>
  </si>
  <si>
    <t>Kontynuacja z 2005 roku. Środki przeznaczone na adaptację budynku przy ul. Szopena, budowę mieszkań przy ul. Rynek i budowę kompleksu mieszkaniowego przy ul. Kacza-Strumieńskiego; w zamian gmina otrzyma dodatkowe 2.100 udziałów w kapitale zakładowym spółki</t>
  </si>
  <si>
    <t>4270</t>
  </si>
  <si>
    <t>Remont zdewastowanego mieszkania socjalnego przy ul. Sobieskiego 14/3</t>
  </si>
  <si>
    <t>Zadanie zakończone - rozliczenie w II. półroczu b.r.</t>
  </si>
  <si>
    <t>4300</t>
  </si>
  <si>
    <t>Administrowanie i utrzymanie zasobów komunalnych</t>
  </si>
  <si>
    <t>Realizacja zgodnie z umową</t>
  </si>
  <si>
    <t>4430</t>
  </si>
  <si>
    <t>Wypłata kaucji mieszkaniowej</t>
  </si>
  <si>
    <t>Wypłacono kaucję - zadanie rozliczono</t>
  </si>
  <si>
    <t>Pokrycie różnicy czynszu za lokale wynajęte od innych administratorów budynków na mieszkania socjalne</t>
  </si>
  <si>
    <t>Realizacja na bieżąco zgodnie z umowami</t>
  </si>
  <si>
    <t>Odszkodowania z tytułu nie zabezpieczenia przez gminę lokali socjalnych</t>
  </si>
  <si>
    <t>Realizacja na bieżąco</t>
  </si>
  <si>
    <t>Koszty postępowania sądowego i prokuratorskiego</t>
  </si>
  <si>
    <t>Zapłacono koszty aktu notarialnego dot. Śląskiego TBS w Bielsku-Białej na wniesienie środków</t>
  </si>
  <si>
    <t>Zakup udziałów w spółce "LOKATOR" Sp. z o.o.</t>
  </si>
  <si>
    <t>Zadanie wieloletnie od 2004 roku - planowany zakup</t>
  </si>
  <si>
    <t>Zakup programu do obsługi administracyjnej lokali socjalnych wynajętych u innych administratorów</t>
  </si>
  <si>
    <t>Zadanie w trakcie realizacji</t>
  </si>
  <si>
    <t>Zakup usług pozostałych - opracowania geodezyjne i kartograficzne</t>
  </si>
  <si>
    <t>Cmentarze (71035)</t>
  </si>
  <si>
    <t>Grobownictwo wojenne i utrzymanie Miejsc Pamięci Narodowej</t>
  </si>
  <si>
    <t>Zadanie w trakcie realizacji; planowane zakończenie 20.11.2006 roku</t>
  </si>
  <si>
    <t>Dodatki mieszkaniowe (85215)</t>
  </si>
  <si>
    <t>Oczyszczanie miast i wsi (90003)</t>
  </si>
  <si>
    <t>Zakup pojemników na piasek do Akcji Zima</t>
  </si>
  <si>
    <t>Zakupiono 25 szt. pojemników na piasek - zadanie zakończone</t>
  </si>
  <si>
    <t>Utrzymanie czystości jezdni i chodników na terenie miasta Mysłowice w okresie od 16.04 do 31.10.2006 r.</t>
  </si>
  <si>
    <t>Zadanie w trakcie realizacji - rozliczenie w II. półroczu b.r.</t>
  </si>
  <si>
    <t>Oczyszczanie miasta</t>
  </si>
  <si>
    <t>Zapłacono zgodnie z umową za 2005 rok za utrzymanie czystości w przejściach podziemnych, utrzymanie wiat, koszy, studni na Rynku, czyszczenie słupów i tablic, mycie ławek oraz sprzątanie terenu wokół kąpieliska Słupna po Majówce - rozliczenie za oczyszczanie letnie od 16.04.2006 - 31.10.2006 nastąpi w XI.2006 roku</t>
  </si>
  <si>
    <t>Akcja Zima 2005-2006</t>
  </si>
  <si>
    <t>Zadanie zakończone i rozliczone</t>
  </si>
  <si>
    <t>Akcja zima 2006-2007</t>
  </si>
  <si>
    <t>Uruchomiona procedura przetargowa</t>
  </si>
  <si>
    <t>Utrzymanie zieleni w miastach i gminach (90004)</t>
  </si>
  <si>
    <t>Pielęgnacja drzewostanu i nasadzenia</t>
  </si>
  <si>
    <t>Schroniska dla zwierząt (90013)</t>
  </si>
  <si>
    <t>Zakup znaczków dla psów</t>
  </si>
  <si>
    <t>Zakupiono 5.000 szt. znaczków dla psów - zadanie rozliczone</t>
  </si>
  <si>
    <t>Zwalczanie zjawiska bezdomnych zwierząt - Azyl</t>
  </si>
  <si>
    <t>Realizacja na bieżąco zgodnie z umową</t>
  </si>
  <si>
    <t>Zakłady gospodarki komunalnej (90017)</t>
  </si>
  <si>
    <t>Pokrycie straty MPWiK</t>
  </si>
  <si>
    <t>Środki przekazano zgodnie z Uchwałą RM Nr LXIX/694/06 z 04.05. b.r.</t>
  </si>
  <si>
    <t>Podniesienie kapitału zakładowego MPWiK</t>
  </si>
  <si>
    <t xml:space="preserve">Środki przekazano </t>
  </si>
  <si>
    <t>Pozostała działalność (90095)</t>
  </si>
  <si>
    <t>Zakupy różne</t>
  </si>
  <si>
    <t>Zakupiono 50 flag i 50 drzewcy do flag, 120 koszy ulicznych typu DINOVA na kwotę 26.791,20, łopatki na psie odchody oraz 200 nalepek na kosze z napisem UM Mysłowice</t>
  </si>
  <si>
    <t>Zakup słupów ogłoszeniowych</t>
  </si>
  <si>
    <t>Zakupiono 2 słupy ogłoszeniowe do postawienia przy ul. Krakowskiej i Tuwima - rozliczono; planowany zakup 2 słupów do postawienia przy ul. Katowickiej i Brzęczkowickiej</t>
  </si>
  <si>
    <t>Zakup ławek parkowych</t>
  </si>
  <si>
    <t>Zakup stołów i ławek festynowych</t>
  </si>
  <si>
    <t>Zakup tablic ostrzegawczych do umieszczenia na granicach obszaru zapowietrzonego</t>
  </si>
  <si>
    <t>Planowana realizacja w II. półroczu b.r.</t>
  </si>
  <si>
    <t>Zakup wody do studni i fontanny na Rynku</t>
  </si>
  <si>
    <t>Zawarta umowa na dostawę wody do studni i fontanny w Rynku - realizacja wg wskazań wodomierza</t>
  </si>
  <si>
    <t>Montaż słupów ogłoszeniowych i tablic</t>
  </si>
  <si>
    <t>Zamontowano 2 słupy ogłoszeniowe - ul. Krakowska i Tuwima</t>
  </si>
  <si>
    <t>Remont wiat przystankowych</t>
  </si>
  <si>
    <t>Wyremontowano 30 wiat przystankowych</t>
  </si>
  <si>
    <t>Naprawa, malowanie i montaż ławek</t>
  </si>
  <si>
    <t>Remont placów zabaw i konserwacja boisk</t>
  </si>
  <si>
    <t>Wyremontowano place zabaw przy ul. Łukasiewicza, PCK 80, Wyspiańskiego 12, Szopena, A. Krajowej 7a, Górnicza 20, Boliny 16, Rynek 8, Strumińskiego 7-10 - rozliczenie w II. półroczu b.r.</t>
  </si>
  <si>
    <t>Usuwanie dewastacji urządzeń małej architektury</t>
  </si>
  <si>
    <t>Remont szaletu miejskiego w dz. Wesoła</t>
  </si>
  <si>
    <t>Remont muru oporowego dla wzmocnienia skarpy ul. Portowa 6</t>
  </si>
  <si>
    <t>Zadanie w trakcie realizacji - zakończenie do 29.09.2006 roku</t>
  </si>
  <si>
    <t>Wykonanie blacharki - szalet przy ul. Krakowskiej</t>
  </si>
  <si>
    <t>Remont krzyża przydrożnego w Dziećkowicach</t>
  </si>
  <si>
    <t>Remont boiska na os. Bończyk</t>
  </si>
  <si>
    <t>Realizacja w II. półroczu b.r.</t>
  </si>
  <si>
    <t>Utrzymanie szaletów oraz wynajem szaletów przenośnych na imprezy okolicznościowe</t>
  </si>
  <si>
    <t>Wymiana piasku w piaskownicach</t>
  </si>
  <si>
    <t>Flagowanie miasta</t>
  </si>
  <si>
    <t>Zadanie w trakcie realizacji - zakończenie do 20.11.2006 roku</t>
  </si>
  <si>
    <t>Budowa placów zabaw (zabudowa urządzeń zabawowych)</t>
  </si>
  <si>
    <t>Przeniesienie stołu pingpongowego wraz z utwardzeniem terenu na ul. Ks. N. Bończyka</t>
  </si>
  <si>
    <t>Budowa wiat przystankowych</t>
  </si>
  <si>
    <t>Postawiono 2 wiaty przy ul. Szopena, Partyzantów</t>
  </si>
  <si>
    <t>WIM</t>
  </si>
  <si>
    <t xml:space="preserve">Wydział Inwestycji i Inżynierii Miejskiej </t>
  </si>
  <si>
    <t>Wpłaty dla KZK GOP</t>
  </si>
  <si>
    <t>Zadanie realizowane na bieżąco</t>
  </si>
  <si>
    <t>Drogi publiczne w miastach na prawach powiatu (60015)</t>
  </si>
  <si>
    <t>Remonty średnie dróg powiatowych, wojewódzkich i krajowych</t>
  </si>
  <si>
    <t xml:space="preserve">Wykonano remont nawierzchni pod wiaduktem na ul. Obrzeżnej Północnej, w II. półroczu zrealizowany zostanie remont średni odcinka ul. Oświęcimskiej oraz Długiej </t>
  </si>
  <si>
    <t>Remont ul. W. Skotnica</t>
  </si>
  <si>
    <t>Zadanie w trakcie uzgodnień z RPWiK Katowice</t>
  </si>
  <si>
    <t>Przebudowa ul. Mikołowskiej od ul. Oświęcimskiej do ul. Obrzeżnej Zachodniej wraz z kanalizacją</t>
  </si>
  <si>
    <t>Zadanie w trakcie realizacji zgodnie z umową - termin zakończenia 15.11.2006 roku</t>
  </si>
  <si>
    <t>Przebudowa DK 79</t>
  </si>
  <si>
    <t>Uzgodniono koncepcję przebudowy, złożono wniosek o dofinansowanie w ramach programu GAMBIT</t>
  </si>
  <si>
    <t>Budowa mostu nad Przemszą w ciągu DK 79 w Mysłowicach wraz z przebudową układu drogowego</t>
  </si>
  <si>
    <t>Zadanie w trakcie realizacji - zakończenie w II. półroczu</t>
  </si>
  <si>
    <t>Przebudowa ul. PCK wraz z kanalizacją - PT + realizacja</t>
  </si>
  <si>
    <t>Wykonanie PT do końca VIII. b.r.; w trakcie negocjacje dotyczące wykupu i uzyskania zgody na wejście w teren od prywatnych właścicieli w celu wykonania robót budowlanych (realizacja w II. półroczu 2006 r.)</t>
  </si>
  <si>
    <t>Budowa chodnika w ul. Długiej (I etap) oraz przebudowa ulicy wraz z kanalizacją (II etap)</t>
  </si>
  <si>
    <t xml:space="preserve">Etap I zadania zakończono - rozliczenie w II. półroczu (118.272,95), rezygnacja z pozostałej części zadania w związku z realizacją projektu uregulowania gospodarki wodno-ściekowej miasta </t>
  </si>
  <si>
    <t>Przebudowa ul. Bytomskiej, Starokościelnej i Powstańców</t>
  </si>
  <si>
    <t>Uzgodniono ze Spółką TRAMWAJE ŚLĄSKIE zakres robót objętych projektem budowlano-wykonawczym</t>
  </si>
  <si>
    <t>PT + wykonawstwo parkingu przy ul. Strażackiej</t>
  </si>
  <si>
    <t>Zlecono wykonanie dokumentacji technicznej; po otrzymaniu pozwolenia na budowę rozpocznie się procedura przetargowa na realizację</t>
  </si>
  <si>
    <t>Opracowanie dokumentacji projektowej przebudowy DW934 w rejonie Brzęczkowice</t>
  </si>
  <si>
    <t>Opracowano koncepcję; w trakcie realizacji studium komunikacji dla Miasta Mysłowice , obejmujące badania przepływu ruchu drogowego, które będą miały wpływ na przyjęte rozwiązanie</t>
  </si>
  <si>
    <t>Drogi publiczne gminne (60016)</t>
  </si>
  <si>
    <t>Remonty średnie dróg gminnych</t>
  </si>
  <si>
    <t>Zadanie w trakcie realizacji; wykonano doraźny remont nawierzchni asfaltowej przy ul. Katowickiej bocznej w rejonie budynku nr 67 - termin zakończenia 31.08.2006 roku</t>
  </si>
  <si>
    <t>Remont wiaduktu w ul. Partyzantów - PT + wykonawstwo</t>
  </si>
  <si>
    <t>Zadanie na etapie uzgodnień - nie rozpoczęte</t>
  </si>
  <si>
    <t>Utwardzenie dróg gruntowych (ul. Jaworowa boczna, Rymera boczna, Harcerzy Śląskich 18 - 20, Bema i inne)</t>
  </si>
  <si>
    <t>W trakcie uzgodnienia terenowo-prawne oraz przygotowania dokumentacji do udzielenia zamówienia</t>
  </si>
  <si>
    <t>Przebudowa ul. Osmańczyka wraz z pełną odbudową rowu otwartego odwadniającego posesje przy ul. Osmańczyka</t>
  </si>
  <si>
    <t>Zadanie w trakcie realizacji; opracowanie projektu budowlanego i wykonawczego do 30.11.2006 roku. Realizacja robót budowlanych przewidywana na 2007 rok</t>
  </si>
  <si>
    <t>Budowa chodnika na os. Bończyk PT + wykonanie</t>
  </si>
  <si>
    <t>W trakcie opracowywania dokumentacja budowlano-wykonawcza; termin opracowania 31.VIII. b.r.</t>
  </si>
  <si>
    <t>Przebudowa ul. G. Morcinka</t>
  </si>
  <si>
    <t>Zrezygnowano z realizacji zadania z uwagi na brak pełnego pokrycia finansowego</t>
  </si>
  <si>
    <t>Przebudowa mostu nad potokiem Bolina - Sosnowiecka w Mysłowicach</t>
  </si>
  <si>
    <t>Opracowano projekt budowlany i wykonawczy; w trakcie uzgodnień sprawy terenowo-prawne z prywatnym właścicielem nieruchomości przyległej, celem uzyskania pozwolenia na budowę</t>
  </si>
  <si>
    <t>Drogi wewnętrzne (60017)</t>
  </si>
  <si>
    <t>Utwardzenie drogi ul. G. Ziętka (boczna nr 46-52e)</t>
  </si>
  <si>
    <t>Zadanie na etapie udzielania zamówienia; termin wykonania VIII.2006 r.</t>
  </si>
  <si>
    <t>Wykonanie infrastruktury dla zespołu garaży w rejonie ul. Chopina-W. Skotnica wraz z opracowaniem projektu - drogi wewnętrzne + uzbrojenie terenu</t>
  </si>
  <si>
    <t>Zadanie zakończone</t>
  </si>
  <si>
    <t>Pozostała działalność (60095)</t>
  </si>
  <si>
    <t>Zakupy różne: tablice kierunkowe, znaki i urządzenia bezpieczeństwa ruchu drogowego</t>
  </si>
  <si>
    <t>Zakup antyram do map</t>
  </si>
  <si>
    <t>Zadanie zakończone - zakupiono 30 antyram</t>
  </si>
  <si>
    <t>Remonty bieżące dróg wojewódzkich, krajowych, powiatowych i gminnych</t>
  </si>
  <si>
    <t>Zadanie w trakcie realizacji; fakturowanie w IV. kwartale b.r.</t>
  </si>
  <si>
    <t xml:space="preserve">Dokumentacja drogowa </t>
  </si>
  <si>
    <t>W opracowaniu projekt podziału nieruchomości gruntowych - realizacja wg potrzeb</t>
  </si>
  <si>
    <t>Remonty obiektów mostowych</t>
  </si>
  <si>
    <t xml:space="preserve">Realizacja planowana na II. półrocze </t>
  </si>
  <si>
    <t xml:space="preserve">Remonty bieżące chodników </t>
  </si>
  <si>
    <t>Zimowe utrzymanie dróg - remonty nawierzchni</t>
  </si>
  <si>
    <t xml:space="preserve">Zadanie zakończono </t>
  </si>
  <si>
    <t>Usuwanie zapadlisk i roboty awaryjne</t>
  </si>
  <si>
    <t>Realizacja na bieżąco wg potrzeb</t>
  </si>
  <si>
    <t>Odbudowa rowów przydrożnych i przepustów drogowych</t>
  </si>
  <si>
    <t>Zadanie na etapie postępowania przetargowego; remont przepustów i rowu przy ul. 3 Maja - Morgowska (termin IX.2006 r.)</t>
  </si>
  <si>
    <t>Remonty bieżące nawierzchni asfaltowych dróg</t>
  </si>
  <si>
    <t xml:space="preserve">Wykonano remonty cząstkowe na terenie miasta </t>
  </si>
  <si>
    <t>Remont przejścia podziemnego pod ul. Katowicką - Szopena</t>
  </si>
  <si>
    <t>Rezygnacja z zadania w związku z budową stacji paliw</t>
  </si>
  <si>
    <t>Wykonanie metryk dla dróg gminnych</t>
  </si>
  <si>
    <t>Przygotowano dokumentację przetargową</t>
  </si>
  <si>
    <t>Remont dróg po sezonie zimowym</t>
  </si>
  <si>
    <t>W trakcie uzgodnień zakres robót do wykonania</t>
  </si>
  <si>
    <t>Remont schodów zewnętrznych na terenie miasta Mysłowice</t>
  </si>
  <si>
    <t>W VIII. b.r. planowany jest remont schodów przy ul. Kołłątaja (obok Banku BPH)</t>
  </si>
  <si>
    <t>Remont parkingu przy ul. Fredry-bocznej w Mysłowicach</t>
  </si>
  <si>
    <t>Realizacja remontu - II. półrocze 2006 roku</t>
  </si>
  <si>
    <t>Opracowanie dokumentacji przebudowy pasa drogowego ulicy Łącznej wraz z kanalizacją deszczową i drenażem odbierającym wody gruntowe z terenu pomiędzy ul. Łączną i Janowską</t>
  </si>
  <si>
    <t>Projekt w trakcie opracowania - termin wykonania 30.11.2006 roku</t>
  </si>
  <si>
    <t>Oznakowanie poziome dróg - utrzymanie</t>
  </si>
  <si>
    <t>W przygotowaniu dokumentacja do udzielenia zamówienia publicznego</t>
  </si>
  <si>
    <t>Oznakowanie pionowe dróg  - utrzymanie</t>
  </si>
  <si>
    <t>Składowanie materiałów drogowych z odzysku</t>
  </si>
  <si>
    <t>Zapewnienie stałej pomocy prawnej</t>
  </si>
  <si>
    <t>Realizacja w okresie IV-XII. b.r.</t>
  </si>
  <si>
    <t>Kary i odszkodowania dla osób fizycznych za szkody na drogach</t>
  </si>
  <si>
    <t>Opłaty sądowe i notarialne</t>
  </si>
  <si>
    <t>Dotacja przedmiotowa dla MZGK na utrzymanie kanalizacji deszczowej</t>
  </si>
  <si>
    <t>Przekazano dotację na utrzymanie drożności kanalizacji deszczowej  - zgodnie z planem</t>
  </si>
  <si>
    <t>Remont budynku dawnej gminy "Brzezinka"</t>
  </si>
  <si>
    <t>W trakcie procedura przetargowa na wykonanie remontu dachu z poddaszem oraz elewacji północnej i zachodniej - rozstrzygnięcie przetargu VII. b.r.</t>
  </si>
  <si>
    <t>Wykup terenów zajętych pod ciągi kanalizacyjne</t>
  </si>
  <si>
    <t xml:space="preserve">W trakcie przetarg w MPWiK na budowę sieci wod-kan  </t>
  </si>
  <si>
    <t>Wypłata odszkodowańza grunty zajęte pod drogi</t>
  </si>
  <si>
    <t xml:space="preserve">Realizacja na bieżąco wg napływających wniosków </t>
  </si>
  <si>
    <t>Adaptacja budynku przy ul. Dzióbka 28 na cele mieszkaniowe</t>
  </si>
  <si>
    <t>Zadanie będzie dofinansowane z Funduszu Dopłat Finansowego Wsparcia z Ministerstwa Infrastruktury w wysokości 210.000,-</t>
  </si>
  <si>
    <t>Adaptacja budynku przy ul. W. Skotnica 39 na cele mieszkaniowe</t>
  </si>
  <si>
    <t>Zadanie będzie dofinansowane z Ministerstwa Infrastruktury w wysokości 658.000,-. Opracowano projekt budowlano-wykonawczy i kosztorys inwestorski (planowane rozpoczęcie prac w III. kwartale b.r.)</t>
  </si>
  <si>
    <t>Modernizacja obiektów w Kosztowach przy ul. Paderewskiego - przystosowanie budynku na potrzeby Hospicjum Cordis w Mysłowicach</t>
  </si>
  <si>
    <t>Z uwagi na brak akceptacji Dyrektora Hospicjum - rezygnacja z zadania. Trwają ustalenia nowej lokalizacji Hospicjum</t>
  </si>
  <si>
    <t>Opracowanie dokumentacji technicznej dot. adaptacji budynku przy ul. W. Skotnica 39 na lokale socjalne</t>
  </si>
  <si>
    <t>Zadanie zakończone; rozliczenie nastąpi w II. półroczu b.r.</t>
  </si>
  <si>
    <t>Aktualizacja założeń do planu zaopatrzenia w ciepło w części budynków przy ul. Reja i Bocznej w M-cach Brzezince</t>
  </si>
  <si>
    <t>Zadanie zakończono i rozliczono</t>
  </si>
  <si>
    <t>Modernizacja wewnętrznych systemów grzewczych w budynkach w rejonie ul. Strażackiej, Powstńców, Grunwaldzkiej i Katowickiej w M-cach w celu przygotowania do odbioru ciepła z sieci ZEC</t>
  </si>
  <si>
    <t>W trakcie opracowania projekty wewnętrznych instalacji c.o. - I. etapu przyłączenia budynków do sieci ciepłowniczej ZEC. W VIII. 2006 r. rozpoczęcie procedury przetargowej na wykonawstwo</t>
  </si>
  <si>
    <t>Pomiary geodezyjne wychyleń wieżowców na ul. Kołłątaja</t>
  </si>
  <si>
    <t>W trakcie opracowania - umowny termin zakończenia VIII.2006 r.</t>
  </si>
  <si>
    <t xml:space="preserve">Opracowania geodezyjne i kartograficzne  </t>
  </si>
  <si>
    <t>Wykonanie odbitek, map, zdjęć, dokumentacji powykonawczych, geodezyjnych inwestycji</t>
  </si>
  <si>
    <t>Awaryjna naprawa dachu budynku USC ul. Strumieńskiego</t>
  </si>
  <si>
    <t>Adaptacja i rozbudowa KM PSP w celu utworzenia Centrum Powiadamiania Ratunkowego</t>
  </si>
  <si>
    <t>W trakcie realizacji - termin zakończenia wg umowy 30.11.2006 r.</t>
  </si>
  <si>
    <t>Utwardzenie wjazdów do garaży przy budynku OSP Dziećkowice</t>
  </si>
  <si>
    <t>W trakcie przygotowania do udzielenia zamówienia</t>
  </si>
  <si>
    <t>Remont pomieszczeń jednostki OSP Janów Miejski - Ćmok</t>
  </si>
  <si>
    <t>Zadanie na etapie uzgodnień</t>
  </si>
  <si>
    <t xml:space="preserve">SP Nr 7 - remont dachu, wymiana pojedynczych okien, naprawa tynków zewnętrznych, malowanie klatek schodowych, wymiana drzwi wejściowych (2 szt.) oraz naprawa ogrodzenia </t>
  </si>
  <si>
    <t xml:space="preserve">Zadanie wprowadzone do budżetu 05.06. b.r. </t>
  </si>
  <si>
    <t>Remont dachu w SP Nr 4</t>
  </si>
  <si>
    <t>Zadanie wprowadzone do budżetu 05.06. b.r. W trakcie przygotowywania materiały do rozpoczęcia procedury przetargowej</t>
  </si>
  <si>
    <t xml:space="preserve">Naprawa dachu w SP Nr 11 </t>
  </si>
  <si>
    <t>Zadanie wprowadzone do budżetu 30.06. b.r. W trakcie uzgadniania zakres robót, celem rozpoczęcia procedury przetargowej</t>
  </si>
  <si>
    <t>=</t>
  </si>
  <si>
    <t>Remont sali gimnastycznej, wymiana drzwi wejściowych, podwyższenie siatki zabezpiecznej boisko szkolne w SP NR 5 ul. Długa 92</t>
  </si>
  <si>
    <t>Remont sali gimnastycznej w SP Nr 2 ul. Piastowska</t>
  </si>
  <si>
    <t>Zadanie zakończone i rozliczone - malowanie ścian i sufitu, siatki osłonowe na oknach, wymiana stolarki drzwiowej</t>
  </si>
  <si>
    <t>Remont sali gimnastycznej w SP Nr 13</t>
  </si>
  <si>
    <t>W trakcie opracowywania materiały do rozpoczęcia procedury przetargowej. Rozpoczęcie robót w okresie wakacji</t>
  </si>
  <si>
    <t>Remont płotu w SP Nr 1</t>
  </si>
  <si>
    <t>Remont podwórka i wyjazdu przy SP Nr 11 ul. Laryska 121</t>
  </si>
  <si>
    <t>Zadanie wprowadzone do budżetu w VI. 2006 r.</t>
  </si>
  <si>
    <t>Projekt rozbudowy kotłowni gazowej w SP Nr 16</t>
  </si>
  <si>
    <t>W opracowaniu PT - umowny termin opracowania VII. 2006 r.</t>
  </si>
  <si>
    <t>Modernizacja źródła ciepła i termoizolacja budynku SP Nr 6 - opracowanie PT + wykonawstwo</t>
  </si>
  <si>
    <t>W trakcie opracowywanie dokumentacji projektowej (termin do 23.07.2006 r.) i przygotowywanie wniosku o dofinansowanie z WFOŚiGW</t>
  </si>
  <si>
    <t>Modernizacja źródła ciepła i termoizolacja budynku SP Nr 12 - opracowanie PT + wykonawstwo</t>
  </si>
  <si>
    <t xml:space="preserve">Modernizacja źródła ciepła i termoizolacja budynku SP Nr 3 </t>
  </si>
  <si>
    <t>W trakcie realizacji - umowny termin zakończenia 15.09.2006 r. Zadanie dofinansowane będzie ze środków WFOŚiGW (dotacja i pożyczka)</t>
  </si>
  <si>
    <t>Projekt budowlano-wykonawczy + budowa sal gimnastycznych</t>
  </si>
  <si>
    <t>Kontynuacja robót na obiekcie sali gimnastycznej przy SP Nr 6 i 12 - planowany termin zakończenia całego zakresu robót i przekazanie obiektów do użytkowania nastąpi w VIII. 2006 r. W trakcie procedura przetargowa na budowę sal gimnastycznych przy SP Nr 16 i 17. Zakłada się 8 miesięczny cykl realizacji robót.</t>
  </si>
  <si>
    <t>Szkoły podstawowe specjalne (80104)</t>
  </si>
  <si>
    <t>Dokończenie remontu sali gimnastycznej w ZSS</t>
  </si>
  <si>
    <t>Kontynuacja robót - złożono wniosek do PFRON o dofinansowanie w wysokości 100.000,- (50%)</t>
  </si>
  <si>
    <t>Naprawa dachu i chodnika stwarzającego zagrożenie zdrowia dzieci w P Nr 4</t>
  </si>
  <si>
    <t>P Nr 12 - remont dachu</t>
  </si>
  <si>
    <t>Zadanie zakończone - rozliczenie w VII. 2006 r.</t>
  </si>
  <si>
    <t>Remont budynków Przedszkoli 1, 7 i 16, celem dostosowania dla dzieci niepełnosprawnych</t>
  </si>
  <si>
    <t>W 2005 r. opracowano dokumentację techniczną. Wartość kosztorysowa zadania wynosi 600.000,- Złożono wniosek do PFRON o dofinansowanie w wysokości 300.000,- (50%)</t>
  </si>
  <si>
    <t>Remont schodów zewnętrznych, chodnika i elewacji budynku P Nr 13</t>
  </si>
  <si>
    <t>Zadanie zakończone; rozliczenie w VII. 2006 r.</t>
  </si>
  <si>
    <t>Wymiana i uzupełnienie ogrodzenia terenu P Nr 16 przy ul. Kawy 4 w M-cach Brzęczkowicach</t>
  </si>
  <si>
    <t>Remont wymiennikowni budynku G Nr 1</t>
  </si>
  <si>
    <t>Dokumentacja techniczna sieci elektrycznej oraz częściowa wymiana w G Nr 2</t>
  </si>
  <si>
    <t xml:space="preserve">Remont sanitariatów w LO Nr 1 </t>
  </si>
  <si>
    <t>W trakcie realizacji - umowny termin zakończenia 04.08.2006 r.</t>
  </si>
  <si>
    <t>Wymiana okien w części mieszkalnej LO Nr 1</t>
  </si>
  <si>
    <t>W trakcie uzgadniana zakres robót do wykonania</t>
  </si>
  <si>
    <t>Naprawa rury spustowej na budynku ZSP Nr 3</t>
  </si>
  <si>
    <t>Naprawa ogrodzenia boiska szkolnego w ZSP Nr 2</t>
  </si>
  <si>
    <t>Wykonanie prac remontowych dachu budynku ZSP Nr 2</t>
  </si>
  <si>
    <t>W trakcie realizacji - termin zakończenia 19.07.2006 r.</t>
  </si>
  <si>
    <t>Szpitale ogólne (85111)</t>
  </si>
  <si>
    <t>Remont budynku przy ul. Świerczyny 4</t>
  </si>
  <si>
    <t>Adaptacja części pomieszczeń Szpitala Nr 1 na poradnie specjalistyczne</t>
  </si>
  <si>
    <t>Środki na realizację zadania zostaną przekazane w formie dotacji</t>
  </si>
  <si>
    <t>Dostosowanie Szpitala Nr 1 do wymogów techniczno-sanitarnych</t>
  </si>
  <si>
    <t>Przekazano I. transzę. Dotacja przekazywana będzie sukcesywnie w miarę zaawansowania prac. Rozliczenie do 31.12.2006 r.</t>
  </si>
  <si>
    <t>Modernizacja pracowni RTG w Szpitalu Nr 1</t>
  </si>
  <si>
    <t xml:space="preserve">Adaptacja pomieszczeń i budowa bloku operacyjnego dla chirurgii (II. piętro) w Szpitalu Nr 2  </t>
  </si>
  <si>
    <t>Wyposazenie pomieszczeń ratownictwa medycznego Kosztowy (środki z Elektrowni Jaworzno III)</t>
  </si>
  <si>
    <t>W trakcie uzgodnień ze strażą pożarną</t>
  </si>
  <si>
    <t>Remont i adaptacja pomieszczeń I. piętra dla Zespołu Ratownictwa Medycznego (OSP Kosztowy)</t>
  </si>
  <si>
    <t>W trakcie realizacji - umowny termin zakończenia do 04.08.2006 r.</t>
  </si>
  <si>
    <t xml:space="preserve">Rozbudowa garaży strażnicy OSP Kosztowy dla potrzeb Systemu Ratownictwa Medycznego w M-cach </t>
  </si>
  <si>
    <t>W trakcie uzgadniania zakres robót do wykonania i przygotowanie procedury przetargowej. W VI. 2006 r. zabezpieczono brakujące środki finansowe.</t>
  </si>
  <si>
    <t>Pozostała działalność (85195)</t>
  </si>
  <si>
    <t>Zakup i montaż wind w Ośrodkach Zdrowia</t>
  </si>
  <si>
    <t>Opracowano dokumentację techniczną. Wartość kosztorysowa wynosi 607.000,-. Realizacja zadania uzależniona jest od zabezpieczenia w budżecie środków</t>
  </si>
  <si>
    <t>Opracowanie projektu rozbudowy i adaptacji budynku DPS do wymogów standardu</t>
  </si>
  <si>
    <t>W trakcie opracowywania dokumentacja techniczna; umowny termin opracowania IX. 2006 r.</t>
  </si>
  <si>
    <t>Modernizacja budynku przy ul. Gwarków 24 na cele społeczne</t>
  </si>
  <si>
    <t>Trwa procedura przetargowa na wykonawstwo robót; rozstrzygnięcie przetargu w VII. 2006 r.</t>
  </si>
  <si>
    <t>Gospodarka ściekowa i ochrona wód (90001)</t>
  </si>
  <si>
    <t xml:space="preserve">Zakupy różne </t>
  </si>
  <si>
    <t>Zakupiono wiadra do wpustów ulicznych</t>
  </si>
  <si>
    <t>Usuwanie awarii na sieciach wodociągowych i kanalizacyjnych wraz z utrzymaniem obiektów</t>
  </si>
  <si>
    <t>Koszty przejmowania sieci wod-kan na stan miasta wraz z inspekcją telewizyjną</t>
  </si>
  <si>
    <t>Wykonano inspekcję telewizyjną kanalizacji rozdzielczej na dł. 1.370mb na os. Różyckiego</t>
  </si>
  <si>
    <t>Opłata na rzecz Skarbu Państwa za użytkowanie gruntu - wylot Boliny</t>
  </si>
  <si>
    <t>Dokonano opłaty rocznej za użytkowanie gruntu</t>
  </si>
  <si>
    <t>Przebudowa wpustów ulicznych i studzienek kanalizacyjnych w pasach drogowych</t>
  </si>
  <si>
    <t>W trakcie przygotowywania postępowanie przetargowe</t>
  </si>
  <si>
    <t>Pielęgnacja drzewostanu i nasadzenia, w tym wycinka drzewa w ul. Mikołowskiej</t>
  </si>
  <si>
    <t xml:space="preserve">Opłacono wycinkę drzewa w ul. Mikołowskiej </t>
  </si>
  <si>
    <t>Oświetlenie ulic, placów i dróg (90015)</t>
  </si>
  <si>
    <t>Zakup ozdób oświetlenia świątecznego</t>
  </si>
  <si>
    <t>Realizacja w IV. kwartale b.r.</t>
  </si>
  <si>
    <t>Zakup energii oświetlenia ulicznego</t>
  </si>
  <si>
    <t>Opłata za energię wg wskazań licznika</t>
  </si>
  <si>
    <t>Konserwacja i remonty oświetlenia na sieciach wspólnych i wydzielonych</t>
  </si>
  <si>
    <t>Konserwacja oświetlenia w przejściach podziemnych</t>
  </si>
  <si>
    <t>Konserwacja sygnalizacji świetlnych</t>
  </si>
  <si>
    <t>Dobudowa opraw oświetlenia ulicznego</t>
  </si>
  <si>
    <t>Zadanie w trakcie uzyskania warunków przyłączenia od ENION S.A.</t>
  </si>
  <si>
    <t>Usuwanie awarii</t>
  </si>
  <si>
    <t>Zadanie realizowane wg potrzeb</t>
  </si>
  <si>
    <t>Opłata przyłączeniowa energetyczna dla ogródków działkowych "JUTRZENKA" w M-cach przy ul. Huta Rozalii</t>
  </si>
  <si>
    <t>Remont zasilania energetycznego dla Kąpieliska "HUBERTUS" w M-cach przy ul. Szabelnianej</t>
  </si>
  <si>
    <t>Budowa oświetlenia ciągu pieszego między ul. Korfantego-Hlonda w M-cach</t>
  </si>
  <si>
    <t>Opracowano dokumentację projektową zgodnie z zawartą umową. Planowana realizacja II. półrocze b.r.</t>
  </si>
  <si>
    <t>Opracowanie projektów budowlanych przebudowy oświetlenia ulicznego przy ul. Stalmacha, Chopina, A. Krajowej, Reymonta, W. Polskiego i Wyspiańskiego</t>
  </si>
  <si>
    <t>W trakcie podpisywania umowa na wykonawstwo robót. Termin zakończenia 15.12.2006 roku</t>
  </si>
  <si>
    <t>Wykonanie sygnalizacji świetlnej przejścia dla pieszych przy ul. Świerczyny</t>
  </si>
  <si>
    <t>W trakcie podpisywania umowa na wykonanie projektu budowlano-wykonawczego. Termin opracowania IX.2006 r.</t>
  </si>
  <si>
    <t xml:space="preserve">Udrożnienie Rowu Kosztowskiego </t>
  </si>
  <si>
    <t xml:space="preserve">Zapewnienie stałej pomocy prawnej </t>
  </si>
  <si>
    <t>Realizacja zadania od IV do XII b.r.</t>
  </si>
  <si>
    <t>Domy i ośrodki kultury, świetlice i kluby (92109)</t>
  </si>
  <si>
    <t>Remont budynku MOKiS "Trójką" przy ul. Laryskiej w M-cach</t>
  </si>
  <si>
    <t>Zadanie wprowadzone do budżetu 30.06.2006 roku</t>
  </si>
  <si>
    <t>Renowacja figury św. Nepomucena przy ul. Świerczyny</t>
  </si>
  <si>
    <t>Realizacja w III. kwartale b.r.</t>
  </si>
  <si>
    <t>Obiekty sportowe (92601)</t>
  </si>
  <si>
    <t>Plac Rady Europy - wykonanie nakładki poliuretanowej na boisku asfaltowym</t>
  </si>
  <si>
    <t>Rozbudowa obiektu sportowego w dzielnicy Wesoła</t>
  </si>
  <si>
    <t>Opracowano dokumentację techniczną, w trakcie pozyskiwanie pozwolenia na budowę. Przewiduje się rozpoczęcie robót w II. półroczu b.r.</t>
  </si>
  <si>
    <t>Budowa obiektu sportowego przy ul. Paderewskiego</t>
  </si>
  <si>
    <t>Zadanie wprowadzone do budżetu 30.06.2006 roku. W trakcie uzgodnień. Zadanie ujęte w planie wieloletnim na 2006-2007.</t>
  </si>
  <si>
    <t>Pozostała działalność (92695)</t>
  </si>
  <si>
    <t>Modernizacja trybuny głównej i bramek aluminiowych w obiekcie "Górnik 09" w M-cach</t>
  </si>
  <si>
    <t>W trakcie opracowywania dokumentacja techniczna - umowny termin opracowania VI-VII.2006 r. Przewiduje się rozpoczęcie robót w II. półroczu 2006 roku</t>
  </si>
  <si>
    <t>Budowa miasteczka rowerowego i toru dla modeli samochodów sterowanych radiem przy Hali Widowiskowo-Sportowej na os. Bończyk w M-cach</t>
  </si>
  <si>
    <t>Opracowano dokumentację projektową. Przewiduje się rozpoczęcie robót w III. kwartale 2006 roku</t>
  </si>
  <si>
    <t>Kult.</t>
  </si>
  <si>
    <t>Wydział Kultury i Sportu</t>
  </si>
  <si>
    <t>Zadania w zakresie upowszechniania turystyki (63003)</t>
  </si>
  <si>
    <t>Środki na dofinansowanie przejazdu turystycznego</t>
  </si>
  <si>
    <t>Organizacja "Dnia Dziecka"</t>
  </si>
  <si>
    <t>Dotacja podmiotowa z budżetu dla samorządowej instytucji kultury</t>
  </si>
  <si>
    <t>Przekazano dotacje dla MOKiS "Trójkąt" zgodnie z harmonogramem</t>
  </si>
  <si>
    <t>Centra kultury i sztuki (92113)</t>
  </si>
  <si>
    <t>Przekazano dotację dla MCK zgodnie z harmonogramem</t>
  </si>
  <si>
    <t>Biblioteki (92116)</t>
  </si>
  <si>
    <t>Przekazano dotację  dla MBP</t>
  </si>
  <si>
    <t>Muzea (92118)</t>
  </si>
  <si>
    <t>Dział Historii Miasta</t>
  </si>
  <si>
    <t>Dotacje celowe z budżetu na finansowanie lub dofinansowanie kosztów realizacji inwestycji i zakupów inwestycyjnych innych jednostek sektora finansów publicznych</t>
  </si>
  <si>
    <t>Pozostała działalność (92195)</t>
  </si>
  <si>
    <t>Dotacja z Urzędu Marszałkowskiego Województwa Śląskiego dla MCK</t>
  </si>
  <si>
    <t>Zakup nagród, upominków (zabawek, słodyczy) na konkursy szkolne, dla dzieci z Domu Małego Dziecka, dzieci biorących udział w imprezach z okazji "Dnia Dziecka", nagrody na konkurs z okazji "Dni Mysłowic"</t>
  </si>
  <si>
    <t>Organizacja imprez (Wielka Orkiestra Świątecznej Pomocy, Akcja Zima, Dzień Dziecka, Majówka, Mediavawe, Świętojańskie Dni Mysłowic, druk plakatów i zaproszeń, ochrona imprez oraz transport</t>
  </si>
  <si>
    <t>Składka na Fundację Fitelberga - płatność w II. półroczu</t>
  </si>
  <si>
    <t>Dotacja przedmiotowa z budżetu dla zakładu  budżetowego</t>
  </si>
  <si>
    <t>Dotacja dla MOSiR</t>
  </si>
  <si>
    <t>Zakup nagród na imprezy: Dzień Dziecka, Dni Mysłowic, turniej piłki nożnej, zawody w mini zapasach, podsumowanie roku sportowego, Turniej Wiedzy o Bezpieczeństwie w Ruchu Drogowym, Turniej Szkół Ponadgimnazjalnych</t>
  </si>
  <si>
    <t>Druk dyplomów, umowy kontraktowe z MOSiR na "prowadzenie sekcji miejskich", "sportu szkolnego", organizacja imprezy XXXIV Cross Sportu w biegach przełajowych, Biegu "Trójkata Trzech Cesarzy", przygotowania do  Mistrzostw Świata w siatkówce plażowej Juniorek i Juniorów, Otwarte Mistrzostwa Mysłowic w Narciarstwie, Turniej dzielnic w piłce nożnej, Podsumowanie Szkolnego Roku Sportowego</t>
  </si>
  <si>
    <t>Dotacje celowe z budżetu na finansowanie lub dofinansowanie kosztów realizacji inwestycji i zakupów inwestycyjnych zakładów budżetowych</t>
  </si>
  <si>
    <t>Dotacja dla MOSiR na projekt boisk, zakup maty do sportów walki, sprzętu komputerowego i sportowego dla potrzeb organizacji Mistrzostw Świata w Siatkówce Plażowej</t>
  </si>
  <si>
    <t>ZOŚiR</t>
  </si>
  <si>
    <t>Wydział Ochrony Środowiska i Rolnictwa</t>
  </si>
  <si>
    <t>01030</t>
  </si>
  <si>
    <t>Izby Rolnicze (01030)</t>
  </si>
  <si>
    <t>Wpłaty gmin na rzecz izb rolniczych</t>
  </si>
  <si>
    <t>Zgodnie z ustawą o izbach rolniczych dokonano wpłaty 2% od uzyskanych wpływów z podatku rolnego na rzecz Śląskiej Izby Rolniczej</t>
  </si>
  <si>
    <t>01095</t>
  </si>
  <si>
    <t>Pozostała działalność (01095)</t>
  </si>
  <si>
    <t>Zakup paszy na zimowe dokarmianie zwierzyny leśnej (700,-) oraz zakup ptaków z hodowli wolierowej - w II. półroczu</t>
  </si>
  <si>
    <t>Opinie i ekspertyzy, mapy z zakresu rolnictwa</t>
  </si>
  <si>
    <t>Gospodarka leśna (02001)</t>
  </si>
  <si>
    <t>Inwentaryzacja, plany gospodarcze w lasach</t>
  </si>
  <si>
    <t>02002</t>
  </si>
  <si>
    <t>Nadzór na gospodarką leśną (02002)</t>
  </si>
  <si>
    <t>Prowadzenie nadzoru nad lasami będącymi własnościa gminy o powierzchni 17,94 ha (4.000,-), zabiegi pieklęgnacyjne w lasach komunalnych (20.000,-)</t>
  </si>
  <si>
    <t>Rybactwo (05002)</t>
  </si>
  <si>
    <t>Druk kart wędkarskich</t>
  </si>
  <si>
    <t>Zakup filmów, baterii do aparatu fotograficznego, tabliczek na pomniki przyrody</t>
  </si>
  <si>
    <t>Usługi fotograficzne, opinie, ekspertyzy dotyczące postępowań administracyjnych, ochrona prawna cennych obiektów przyrodniczych</t>
  </si>
  <si>
    <t>WOrg</t>
  </si>
  <si>
    <t>Wydział Organizacyjny</t>
  </si>
  <si>
    <t>Jubileusze w USC (35.800,-), refundacja okularów (2.819,-), dopłaty do czesnego (9.570,-)</t>
  </si>
  <si>
    <t>Wypłacono wynagrodzenia pracownicze za okres I-V b.r.</t>
  </si>
  <si>
    <t xml:space="preserve">Wypłacono "13" za 2005 rok </t>
  </si>
  <si>
    <t xml:space="preserve">Odprowadzono obowiązkowe składki </t>
  </si>
  <si>
    <t xml:space="preserve">Wpłaty liczone są co miesiąc, zależą od wskaźnika - proporcjonalnie do osób zatrudnionych </t>
  </si>
  <si>
    <t xml:space="preserve"> Materiały biurowe (38.032,05), toner do kopiarek (20.916,86), środki czystości (7.463,96), wyposażenie (51.553,52), artykuły spożywcze (14.637,04), paliwo (8.494,79), prasa, książki, druki (30.667,50), druki USC,WSO (3.006,62), oprawa jubileuszy w USC (2.110,60) i kwiaty (7.242,09), oprogramowanie (2.871,50), akcesoria komputerowe (14.008,93), materiały eksploatacyjne do komputerów (402,36), pogotowie kasowe (5.000,-), art. różne (626,30), sprzęt komputerowy, części (6.454,23) </t>
  </si>
  <si>
    <t>Gaz (74.763,09), energia elektryczna (50.563,34),  woda (13.511,90), media ul. Krakowska 14 (35.427,02), ogrzewanie PEC (11.426,35)</t>
  </si>
  <si>
    <t xml:space="preserve">Konserwacja samochodów, kopiarek, sieci telefonicznej (20.709,23), awarie (1.100,-), rozbudowa sieci informatycznej i telefonicznej  (30.750,33) </t>
  </si>
  <si>
    <t xml:space="preserve">Zakup usług  zdrowotnych  </t>
  </si>
  <si>
    <t xml:space="preserve">Badania wstępne, okresowe i kontrolne pracowników </t>
  </si>
  <si>
    <t>Opłaty pocztowe (168.807,88), telefoniczne (140.420,73), wywóz śmieci (2.554,32), druki kwitów opłaty targowej (9.698,02), usługi czystościowe (264,10), dzierżawa ul. Krakowska 14 (130.305,-), opłaty rtv (2.748,-), prowizja bankowa (7.557,34), szkolenia (44.947,70), pieczęcie (2.163,58), przegląd platform dla niepełnosprawnych - USC (255,-), druk wizytówek (146,40), konsumpcja (1.792,-), obsługa informatyczna (76.790,80), abonament za łącza (11.706,12), przeglądy sprzętu komputerowego (641,72), ISO (939,40), ogłoszenia prasowe (597,80), dzierżawa pojemników na wodę (100,15), inne (37.246,75)</t>
  </si>
  <si>
    <t>Delegacje 24.689,82, ryczałty za używanie samochodów prywatnych do celów służbowych 26.065,62, bilety 10.091,-</t>
  </si>
  <si>
    <t>Wyjazdy delegacji pracowników na zaproszenia za granicę</t>
  </si>
  <si>
    <t>Ubezpieczenie pojazdów (3.728,-), budynków i majątku (11.669,-), opłaty komornicze (3.107,53), opłaty skarbowe (48,40)</t>
  </si>
  <si>
    <t>Wydatki socjalne dla pracowników</t>
  </si>
  <si>
    <t>Wydatki realizuje się w miarę potrzeb</t>
  </si>
  <si>
    <t>Modernizacja pomieszczeń USC - zadanie w trakcie realizacji</t>
  </si>
  <si>
    <t>ZPiS</t>
  </si>
  <si>
    <t>Wydział Promocji, Strategii i Projektów Europejskich</t>
  </si>
  <si>
    <t>Promocja j.s.t. (75075)</t>
  </si>
  <si>
    <t>Granty (dotacje ) dla organizacji pozarządowych</t>
  </si>
  <si>
    <t>Gadżety reklamowe 14.987,30, gadżety na potrzeby współpracy zagranicznej 5.000,-</t>
  </si>
  <si>
    <t xml:space="preserve">Obsługa delegacji zagranicznych 44.440,42, gadżety reklamowe: koszulki, kubki, kalendarze, czapeczki, obrazy, torby, długopisy 98.827,83, organizacja imprez promujących miasto - WOŚP i Majówka 49.999,81, BIP 1.561,60, Publikacje "Historia Ruberga", "Krzyże i kapliczki", "Strategia Miasta Mysłowice" (w j. angielskim i niemieckim), folder promujący Mysłowice (w j. angielskim i niemieckim), promocja w mediach 49.741,40, uprządkowanie gospodarki ściekowej miasta Mysłowice - promocja projektu 10.000,-, Międzynarodowy Obóz Młodzieżowy - Mysłowice 2006 - 101.793,50, wizyta rodzin niemieckich, goszczących dzieci z Mysłowic podczas wakacji 5.699,10, wydanie przewodnika "Walory przyrodnicze południowych Mysłowic" 16.000,-, Mysłowice moja mała Ojczyzna 2.362,56, organizacja imprezy muzycznej promującej Miasto Mysłowice 10.000,- </t>
  </si>
  <si>
    <t>Działanie 1.5 "Muzyczna rewitalizacja" - nie pozyskano środków z funduszy strukturalnych</t>
  </si>
  <si>
    <t>Pomoc materialna dla studentów (80309)</t>
  </si>
  <si>
    <t>Stypendia i zasiłki dla studentów</t>
  </si>
  <si>
    <t>Stypendia i zasiłki dla studentów mysłowiczan</t>
  </si>
  <si>
    <t>Pozostała działalność (85395)</t>
  </si>
  <si>
    <t>Koszty projektu "Niepełnosprawny nie znaczy niepotrzebny"</t>
  </si>
  <si>
    <t xml:space="preserve">Opracowanie studium wykonalności 15.000,- i przygotowanie dokumentacji projektowej 30.000,- zadania "Sportowa rekreacja - utworzenie stref rekreacji dziecięcej w Mysłowicach i organizacja zajęć pozalekcyjnych" </t>
  </si>
  <si>
    <t>WSO</t>
  </si>
  <si>
    <t>Wydział Spraw Obywatelskich</t>
  </si>
  <si>
    <t>Starostwa powiatowe (75020)</t>
  </si>
  <si>
    <t>Zakup druków dowodów osobistych, paszportów z PWPW</t>
  </si>
  <si>
    <t>Zakup tablic rejestracyjnych</t>
  </si>
  <si>
    <t>Komisje poborowe (75045)</t>
  </si>
  <si>
    <t>Pozostała działalność (75095)</t>
  </si>
  <si>
    <t>Pobór podatków, opłat i niepodatkowych należności budżetowych (75647)</t>
  </si>
  <si>
    <t>Wypłata prowizji za pobór opłaty targowej</t>
  </si>
  <si>
    <t>Świadczenia pieniężne dla żołnierzy rezerwy odbywających ćwiczenia wojskowe - rekompensata za utracone zarobki w czasie pełnienia służby w wojsku; poziom wykonania ma związek z ilością złożonych wniosków o refundację. Wydatki te są refundowane przez WSzW</t>
  </si>
  <si>
    <t>Pomoc dla repartiantów (85334)</t>
  </si>
  <si>
    <t>Wydatki osobowe niezaliczone do wynagrodzeń</t>
  </si>
  <si>
    <t>WZiSS</t>
  </si>
  <si>
    <t>Wydział Zdrowia i Świadczeń Rodzinnych</t>
  </si>
  <si>
    <t>Pokrycie zobowiązań zakładów opieki zdrowotnej</t>
  </si>
  <si>
    <t xml:space="preserve">Pokrycie zobowiązań i częściowe pokrycie straty bilansowej SP ZOZ-ów Szpital Nr 1 i Szpital Nr 2                                                                         
</t>
  </si>
  <si>
    <t>Dotacje celowe z budżetu  na finansowanie lub dofinansowanie kosztów realizacji inwestycji i zakupów inwestycyjnych innych jednostek sektora finansów publicznych</t>
  </si>
  <si>
    <t>Dotacja na zakup sprzętu i aparatury medycznej dla SP ZOZ Szpitala Nr 1 i Szpitala Nr 2 - realizacja w II. półroczu</t>
  </si>
  <si>
    <t>Lecznictwo ambulatoryjne (85121)</t>
  </si>
  <si>
    <t>Pokrycie ujemnego wyniku finansowego i przejętych zobowiązań po likwidowanych i przekształcanych jednostkach zaliczanych do sektora finansów publicznych</t>
  </si>
  <si>
    <t>Środki na pokrycie kosztów likwidacji SP ZLA (likwidator) oraz pokrycie zobowiązań likwidowanego SP ZLA</t>
  </si>
  <si>
    <t>Zwalczanie narkomanii (85153)</t>
  </si>
  <si>
    <t>Prowadzenie i obsługa Punktu Konsultacyjnego dla osób uzależnionych od środków psychoaktywnych oraz dla ich rodzin</t>
  </si>
  <si>
    <t>Zakupiono poradnik "Jak uchronić dziecko przed uzależnieniami", dane statystyczne, koszulki na akcję "Bezpieczne gimnazjum" oraz materiały informacyjno-edukacyjne "Zachowaj Trzeźwy Umysł 2006"</t>
  </si>
  <si>
    <t>Organizacja programu "NIEĆPA 2006", szkolenia członków MKRPA, warsztatów profilaktycznych "Pomóż mi..."</t>
  </si>
  <si>
    <t>Realizacja wydatków nastąpi w II. półroczu</t>
  </si>
  <si>
    <t>Dotacja celowa z budżetu dla pozostałych jednostek zaliczanych do sektora finansów publicznych</t>
  </si>
  <si>
    <t>1) Areszt Śledczy - kontynuacja terapii z osadzonymi w tym: zajęcia edukacyjne, sportowe i terapeutyczne
2) Sąd Rejonowy - Kuratorski Ośrodek Pracy z Młodzieżą; działania profilaktyczno-resocjalizacyjne i terapeutyczne dla dzieci i młodzieży z trudnościami przystosowawczymi ze środowisk zagrożonych problemami alkoholowymi</t>
  </si>
  <si>
    <t>Realizacja zadań zgodnie z umowami, obejmującymi: Stowarzyszenie Rodzin Abstynenckich OGNIWO, Stowarzyszenie KA GÓRNIK, Stowarzyszenie Trzeźwościowo-Abstynenckie WSPARCIE, Stowarzyszenie NADZIEJA dla osób uzależnionych i wspóluzależnionych</t>
  </si>
  <si>
    <t>Składki odprowadzane od umów-zleceń</t>
  </si>
  <si>
    <t>Wynagrodzenia umów zleceń dla członków MKRPA, obsługa alkoholowego Telefonu Zaufania, prowadzenie i sporządzanie wywiadów środowiskowych, związanych z postępowaniem w sprawie zobowiązania do leczenia odwykowego, sporządzenie opinii w przedmiocie uzależnienia od alkoholu i wskazania rodzaju zakładu leczniczego, programy profilaktyczne</t>
  </si>
  <si>
    <t>Dofinansowano: 1) nagrody, materiały i przybory do realizacji programów profilaktyczno-wychowawczych organizowanych przez Zespół Szkół Sportowych i ZSP Nr 2, 2) nagrody dla uczestników festynu profilaktycznego "Bezpieczne Gimnazjum", 3) zakup materiałów edukacyjno-informacyjnych do realizacji akcji "Zachowaj Trzeźwy Umysł 2006"</t>
  </si>
  <si>
    <t>Usunięto awarię kserokopiarki</t>
  </si>
  <si>
    <t xml:space="preserve">1) współorganizacja imprezy "NIEĆPA 2006", 2) koszty szkolenia członków MKRPA, 2) laminowanie upoważnień dla członków MKRPA </t>
  </si>
  <si>
    <t xml:space="preserve">Koszty przejazdu na szkolenia członków MKRPA </t>
  </si>
  <si>
    <t>Koszty opinii biegłych wydanych w 2005 r., znaki opłaty sądowej</t>
  </si>
  <si>
    <t>Izby wytrzeźwień (85158)</t>
  </si>
  <si>
    <t xml:space="preserve">Partycypacja w kosztach utrzymania Izby Wytrzeźwień w Sosnowcu </t>
  </si>
  <si>
    <t>Dotacja podmiotowa z budżetu dla samodzielnego publicznego zakładu opieki zdrowotnej utworzonego przez j.s.t.</t>
  </si>
  <si>
    <r>
      <t>Realizacja programów:</t>
    </r>
    <r>
      <rPr>
        <sz val="10"/>
        <rFont val="Arial"/>
        <family val="2"/>
      </rPr>
      <t xml:space="preserve"> 1) "Profilaktyki raka piersi oraz wspieranie osób po mastektomii" poprzez stałe zwiększanie świadomości odnośnie możliwości zapobiegania nowotworom sutka u kobiet  - realizator Szpital Nr 2, 2) "Karmię piersią", poprzez edukację kobiet ciężarnych i młodych rodziców - organizator Szpital Nr 1, 3) "Profilaktyka chorób układu krążenia" - organizator SP ZOZ Szpital Nr 1, 4) "Moda na niepalenie" - realizator SP Szpital Nr 1 </t>
    </r>
  </si>
  <si>
    <t>Realizacja na podstawie zawartych umów obejmujących: 1) Śląski Zarząd Okręgowy PCK p.n. promocja zdrowia, promocja honorowego krwiodawstwa i edukacja zdrowotna na terenie M-c, 2) Zarząd Miejski PKPS p.n. edukacja zdrowotna oraz integracja i aktywizacja osób starszych, niepełnosprawnych i niezaradnych życiowo na terenie M-c</t>
  </si>
  <si>
    <t>Dotacja celowa z budżetu na finansowanie lub dofinansowanie zadań zleconych do realizacji pozostałym jednostkom nie zaliczanym do sektora finansów publicznych</t>
  </si>
  <si>
    <t>Wsparcie działań paliatywno-hospicyjnych zgodnie z umową ze Społecznym Towarzystwem "Hospicjum Cordis" w M-cach</t>
  </si>
  <si>
    <t>Zakupiono dane statystyczne, wiązanki okolicznościowe, materiały, nagrody, artykuły do realizacji programu "Biała sobota" organizowanego w Gimnazjum Nr 1, dofinansowano obchody 55-lecia istnienia Oddziału Wewnętrznego Szpitala Nr 1</t>
  </si>
  <si>
    <t>Realizacja w II. półroczu po rozstrzygnięciu konkursu na badania przesiewowe wad postawy, wzroku i słuchu dla uczniów rocznik 1997</t>
  </si>
  <si>
    <t>Ogłoszenia w prasie, dofinansowanie obchodów 55-lecia istnienia Oddziału Wewnętrznego Szpitala Nr 1</t>
  </si>
  <si>
    <t>Dotacje celowe przekazane dla powiatu na zadania bieżące realizowane na podstawie porozumień między j.s.t.</t>
  </si>
  <si>
    <t>Zadania realizowane na podstawie porozumień między powiatami - środki na pokrycie kosztów utrzymania dzieci umieszczonych w placówkach opiekuńczo-wychowawczych w innych miastach</t>
  </si>
  <si>
    <t>Prowadzenie placówek wsparcia dziennego zapewniających dzienną opiekę i wychowanie dzieciom z rodzin dysfunkcyjnych (CARITAS Świetlica Terapeutyczna w Brzęczkowicach, TPD Świetlica Terapeutyczna SZANSA i Parafia Św. Krzyża - Świetlica Młodzieżowa św. Faustyny)</t>
  </si>
  <si>
    <t>Realizacja planowana jest na II. półrocze</t>
  </si>
  <si>
    <t>Zadania realizowane na podstawie porozumień między powiatami - środki przeznaczone na pokrycie kosztów utrzymania dzieci umieszczonych w rodzinach zastępczych w innych miastach</t>
  </si>
  <si>
    <t>Centra integracji społecznej (85232)</t>
  </si>
  <si>
    <t>Dotacja celowa z budżetu na finansowanie lub dofinansow. zadań zleconych do realizacji stowarzyszeniom, w tym m.in.:</t>
  </si>
  <si>
    <t>Realizacja wydatków na podstawie zawartych umów obejmujących m.in.:</t>
  </si>
  <si>
    <t>Polski Związek Niewidomych Okręg Śląski Koło w Mysłowicach</t>
  </si>
  <si>
    <t>Działalność na rzecz przystosowania do życia w społeczeństwie osób niewidomych i słabo widzących</t>
  </si>
  <si>
    <t>Polski Związek Głuchych Oddział Śląski Katowice</t>
  </si>
  <si>
    <t xml:space="preserve">Działalność na rzecz przystosowania do życia w społeczeństwie osób niesłyszacych </t>
  </si>
  <si>
    <t>Zarząd Miejski Polskiego Komitetu Pomocy Społecznej</t>
  </si>
  <si>
    <t>Zapewnienie różnych form pomocy najuboższym mieszkańcom miasta, niezdolnym do rozwiązywania samodzielnie swoich problemów, znajdującym się w trudnej sytuacji życiowej</t>
  </si>
  <si>
    <t>Stowarzyszenie Pomocy Niepełnosprawnym "Skarbek"</t>
  </si>
  <si>
    <t>Prowadzenie działalności w zakresie integracji społecznej osób niepełnosprawnych</t>
  </si>
  <si>
    <t>Słodycze dla dzieci z Domu Dziecka i Żłobka Miejskiego z okazji Dnia Dziecka, kwiaty na uroczystości rocznicowe Polskiego Związku Niewidomych Koło w M-cach</t>
  </si>
  <si>
    <t>Realizacja w II. półroczu - środki na wydanie informatora dla osób niepełnosprawnych</t>
  </si>
  <si>
    <t>ZSZ-1</t>
  </si>
  <si>
    <t xml:space="preserve">Zespół Szkół Ponadgminazjalnych nr 1 </t>
  </si>
  <si>
    <t xml:space="preserve">Wynagrodzenia, godziny p/wymiarowe, nagrody jubileuszowe, odprawy </t>
  </si>
  <si>
    <t xml:space="preserve">Dodatkowe wynagrodzenie roczne za 2005 rok </t>
  </si>
  <si>
    <t>Odzież ochronna i świadczenia wynikające z przepisów BHP</t>
  </si>
  <si>
    <t>Renta administracyjna dla byłego ucznia</t>
  </si>
  <si>
    <t>Środki czystości, artykuły biurowe, kancelaryjne, druki, prasa</t>
  </si>
  <si>
    <t>Naprawy i konserwacje urządzeń i sprzętu, wymiana okien</t>
  </si>
  <si>
    <t>Usługi telekomunikacyjne, wywóz nieczystości, szkolenia, opłaty pocztowe, przegląd kominiarski</t>
  </si>
  <si>
    <t>Wyjazdy służbowe nauczycieli, opiekunów wycieczek szkolnych</t>
  </si>
  <si>
    <t>Wymiana międzynarodowa młodzieży</t>
  </si>
  <si>
    <t>ZSZ-2</t>
  </si>
  <si>
    <t>Zespół Szkół Ponadgimnazjalnych nr 2</t>
  </si>
  <si>
    <t>Usuwanie awarii, remonty bieżące, malowanie pomieszczeń</t>
  </si>
  <si>
    <t>Usługi telekomunikacyjne, wywóz nieczystości, szkolenia, opłata za praktyczną naukę zawodu, wynajem sali gimnastycznej i basenu</t>
  </si>
  <si>
    <t>Ubezpieczenie pracowni komputerowej i budynku szkolnego</t>
  </si>
  <si>
    <t>Lic.H.</t>
  </si>
  <si>
    <t>Zespół Szkół Ponadgimnazjalnych nr 3</t>
  </si>
  <si>
    <t>Wydatki wynikające z przepisów BHP</t>
  </si>
  <si>
    <t>Wynagrodzenia (w tym z tytułu niezdolności do pracy), odprawa emerytalna</t>
  </si>
  <si>
    <t>Zakup koksu do kotłowni, materiały biurowe,druki, publikatory, środki czystości, materiały do remontów, pozostałe materiały</t>
  </si>
  <si>
    <t>Zakup książek, pomocy dydaktycznych</t>
  </si>
  <si>
    <t>Koszt energii, wody, gazu</t>
  </si>
  <si>
    <t>Naprawa i konserwacja urządzeń i sprzętu, usunięcie awarii c.o.</t>
  </si>
  <si>
    <t>Prowizja bankowa, usługi telekomunikacyjne i pocztowe, wywóz nieczystości, konserwacja sprzętu</t>
  </si>
  <si>
    <t>Delegacje opiekunów wycieczek programowych</t>
  </si>
  <si>
    <t>Ubezpieczenie budynku szkoły i komputerów</t>
  </si>
  <si>
    <t>Dopłata do czesnego dla nauczycieli i szkolenie rady pedagogicznej, telefon doradcy metodycznego</t>
  </si>
  <si>
    <t>ZSS</t>
  </si>
  <si>
    <t>Zespół Szkół Specjalnych</t>
  </si>
  <si>
    <t>SP-Sp</t>
  </si>
  <si>
    <t xml:space="preserve">Zapomogi zdrowotne, ekwiwalenty pracownicze </t>
  </si>
  <si>
    <t>Dodatkowe wynagrodzenie za 2005 r.</t>
  </si>
  <si>
    <t>Prenumeraty, materiały biurowe, środki czystości</t>
  </si>
  <si>
    <t>Realizacja planowana jest w II. półroczu</t>
  </si>
  <si>
    <t>Energia elektryczna, gaz, woda</t>
  </si>
  <si>
    <t xml:space="preserve">Zakup usług remontowych </t>
  </si>
  <si>
    <t>Remont biblioteki szkolnej 15.000,-,bieżące przeglądy urządzeń 10.000,-</t>
  </si>
  <si>
    <t xml:space="preserve">Usługi lekarza pediatry w gabinecie szkolnym, badania okresowe </t>
  </si>
  <si>
    <t>Szkolenia 3.000,-, wywóz nieczystości, opłaty telefoniczne i pocztowe, prowizja bankowa 2.431,-, basen 7.200,-, usługi transportowe 2.000,-, odśnieżanie 1.230,-, opłaty RTV 500,-</t>
  </si>
  <si>
    <t>Zwrot kosztów podróży służbowych</t>
  </si>
  <si>
    <t xml:space="preserve">Polisy ubezpieczeniowe majątku szkoły </t>
  </si>
  <si>
    <t xml:space="preserve">Świadczenia urlopowe pedagogów, wczasy, zielone szkoły </t>
  </si>
  <si>
    <t>G-Sp.</t>
  </si>
  <si>
    <t>Gimnazja specjalne (80111)</t>
  </si>
  <si>
    <t>Wynagrodzenia, nadgodziny, nagrody jubileuszowe</t>
  </si>
  <si>
    <t xml:space="preserve">Składki na ubezpieczenia społeczne </t>
  </si>
  <si>
    <t xml:space="preserve">Składki na FP </t>
  </si>
  <si>
    <t>Zakupiono wyposażenie</t>
  </si>
  <si>
    <t xml:space="preserve">Zakup książek i pomocy do pracowni </t>
  </si>
  <si>
    <t xml:space="preserve">Remont biblioteki szkolnej </t>
  </si>
  <si>
    <t>Usługi lekarza pediatry w gabinecie szkolnym, badania okresowe</t>
  </si>
  <si>
    <t>Opłaty telekomunikacyjne, szkolenia pracowników</t>
  </si>
  <si>
    <t>Odzież ochronna dla kierowcy</t>
  </si>
  <si>
    <t>Wynagrodzenie kierowcy</t>
  </si>
  <si>
    <t>Składki na ubezpieczenia społeczne opiekuna dzieci dowożonych</t>
  </si>
  <si>
    <t>Składki na Fundusz Pracy opiekuna dzieci dowożonych</t>
  </si>
  <si>
    <t>Umowa zlecenia opiekuna podczas przewozu uczniów do szkoły</t>
  </si>
  <si>
    <t>Paliwo i materiały do obsługi samochodu</t>
  </si>
  <si>
    <t>Usługi związane z bieżącą obsługą samochodu</t>
  </si>
  <si>
    <t>Pozostałe podatki na rzecz budżetów j.s.t.</t>
  </si>
  <si>
    <t>Podatek drogowy</t>
  </si>
  <si>
    <t>Sz.Z.-Spec.</t>
  </si>
  <si>
    <t>Szkoły zawodowe specjalne (80134)</t>
  </si>
  <si>
    <t>Wyposażenie do szkoły</t>
  </si>
  <si>
    <t xml:space="preserve">Zakup pomocy dydaktycznych do pracowni kucharstwa i warsztatów ślusarskich realizowany jest zgodnie z zapotrzebowaniem </t>
  </si>
  <si>
    <t>Refundacja pracodawcom kosztów praktycznej nauki zawodu</t>
  </si>
  <si>
    <t>Zwrot kosztów podróży służbowych opiekuna praktyk zawodowych</t>
  </si>
  <si>
    <t xml:space="preserve">Świadczenia urlopowe pedagogów, bony  </t>
  </si>
  <si>
    <t>Dodatek funkcyjny doradcy metodycznego</t>
  </si>
  <si>
    <t xml:space="preserve">Zakup materiałów biurowych </t>
  </si>
  <si>
    <t xml:space="preserve">Dopłata do czesnego dla nauczycieli studiujących, opłaty za telefon doradcy </t>
  </si>
  <si>
    <t>Zwrot kosztów przejazdu doradcy metodycznego</t>
  </si>
  <si>
    <t>Pozostała działalność COMENIUS (80195)</t>
  </si>
  <si>
    <t>Umowa zlecenia w celu realizacji programu LEONARDO</t>
  </si>
  <si>
    <t>Zakup materiałow biurowych</t>
  </si>
  <si>
    <t>Zakup pomocy dydaktycznych do realizacji projektów</t>
  </si>
  <si>
    <t>Zakup biletów, usługi ksero, usługi transportowe, tłumaczenia</t>
  </si>
  <si>
    <t>Wyjazdy integracyjne do szkół partnerskich</t>
  </si>
  <si>
    <t>Polisy ubezpieczeniowe dla uczestników wyjazdów</t>
  </si>
  <si>
    <t>Wyjazdy zagraniczne Comenius - zabezpieczenie 20% grantu</t>
  </si>
  <si>
    <t>Dofinansowanie wypoczynku letniego, bony świateczne</t>
  </si>
  <si>
    <t xml:space="preserve">Składka ZUS od umów zleceń </t>
  </si>
  <si>
    <t>Składka FP od umów zleceń</t>
  </si>
  <si>
    <t>Umowy zlecenia nauczycieli prowadzących zajęcia w świetlicy profilaktycznej</t>
  </si>
  <si>
    <t>Zakup materiałów i wyposażenia dla świetlicy terapeutycznej</t>
  </si>
  <si>
    <t>Wkład do kotła dla pracowników przygotowujacych posiłki</t>
  </si>
  <si>
    <t>Usługi w celu realizacji programu</t>
  </si>
  <si>
    <t xml:space="preserve">Zapomogi zdrowotne </t>
  </si>
  <si>
    <t xml:space="preserve">Świadczenia urlopowe pedagogów, wczasy adm/obsł., zielona szkoła  </t>
  </si>
  <si>
    <t>Wyjazdy na turnus rehabilitacyjny i obóz letni</t>
  </si>
  <si>
    <t>Żłobek</t>
  </si>
  <si>
    <t>Żłobek Miejski</t>
  </si>
  <si>
    <t>Żłobki (85305)</t>
  </si>
  <si>
    <t>Zakupiono materiały do remontów, zakup wyposażenia w II. półroczu</t>
  </si>
  <si>
    <t xml:space="preserve">Zakupów produktów żywnościowych </t>
  </si>
  <si>
    <t>Doposażenie apteczki pierwszej pomocy w II. półroczu b.r.</t>
  </si>
  <si>
    <t xml:space="preserve">Koszty energii elektrycznej, wody, gazu i c.o. </t>
  </si>
  <si>
    <t>Malowanie ścian obiektu planowane w II. półroczu</t>
  </si>
  <si>
    <t>Opłaty pocztowe, telekomunikacyjne, ZOM, prowizja bankowa, szkolenia, wywóz nieczystości, usługi internetowe, monitoring,odśnieżanie dachu</t>
  </si>
  <si>
    <t>Bilety autobusowe</t>
  </si>
  <si>
    <t>Ubezpieczenie budynku oraz gotówki w kasie</t>
  </si>
  <si>
    <t>Pożyczki zwrotne na remonty mieszkań oraz dopłaty do "wczasów pod gruszą"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</si>
</sst>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"/>
    <numFmt numFmtId="166" formatCode="#,##0"/>
    <numFmt numFmtId="167" formatCode="@"/>
    <numFmt numFmtId="168" formatCode="0"/>
    <numFmt numFmtId="169" formatCode="0.00;[RED]0.00"/>
    <numFmt numFmtId="170" formatCode="#,##0.00;[RED]#,##0.00"/>
    <numFmt numFmtId="171" formatCode="#,##0;[RED]#,##0"/>
    <numFmt numFmtId="172" formatCode="_-* #,##0.00\ _z_ł_-;\-* #,##0.00\ _z_ł_-;_-* \-??\ _z_ł_-;_-@_-"/>
  </numFmts>
  <fonts count="19">
    <font>
      <sz val="12"/>
      <name val="Times New Roman CE"/>
      <family val="1"/>
    </font>
    <font>
      <sz val="10"/>
      <name val="Arial"/>
      <family val="0"/>
    </font>
    <font>
      <sz val="10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 CE"/>
      <family val="1"/>
    </font>
    <font>
      <b/>
      <i/>
      <sz val="11"/>
      <name val="Arial"/>
      <family val="2"/>
    </font>
    <font>
      <sz val="11"/>
      <name val="Lucida Sans Unicode"/>
      <family val="2"/>
    </font>
    <font>
      <b/>
      <sz val="10"/>
      <name val="Arial"/>
      <family val="2"/>
    </font>
    <font>
      <sz val="10"/>
      <name val="Lucida Sans Unicode"/>
      <family val="2"/>
    </font>
    <font>
      <b/>
      <sz val="11"/>
      <name val="Lucida Sans Unicod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name val="Arial CE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Times New Roman CE"/>
      <family val="2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338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6" fontId="3" fillId="0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3" fillId="0" borderId="2" xfId="0" applyFont="1" applyBorder="1" applyAlignment="1">
      <alignment/>
    </xf>
    <xf numFmtId="164" fontId="3" fillId="0" borderId="1" xfId="0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2" borderId="1" xfId="0" applyNumberFormat="1" applyFont="1" applyFill="1" applyBorder="1" applyAlignment="1">
      <alignment/>
    </xf>
    <xf numFmtId="165" fontId="3" fillId="2" borderId="1" xfId="0" applyNumberFormat="1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6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3" fillId="4" borderId="1" xfId="0" applyNumberFormat="1" applyFont="1" applyFill="1" applyBorder="1" applyAlignment="1">
      <alignment/>
    </xf>
    <xf numFmtId="164" fontId="3" fillId="4" borderId="1" xfId="0" applyFont="1" applyFill="1" applyBorder="1" applyAlignment="1">
      <alignment/>
    </xf>
    <xf numFmtId="164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164" fontId="3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vertical="top"/>
    </xf>
    <xf numFmtId="164" fontId="0" fillId="0" borderId="0" xfId="0" applyAlignment="1">
      <alignment vertical="top"/>
    </xf>
    <xf numFmtId="164" fontId="5" fillId="0" borderId="0" xfId="0" applyFont="1" applyAlignment="1">
      <alignment vertical="top"/>
    </xf>
    <xf numFmtId="167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7" fontId="0" fillId="0" borderId="0" xfId="0" applyNumberFormat="1" applyFont="1" applyAlignment="1">
      <alignment vertical="top" wrapText="1"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center" vertical="top"/>
    </xf>
    <xf numFmtId="164" fontId="4" fillId="0" borderId="0" xfId="0" applyFont="1" applyBorder="1" applyAlignment="1">
      <alignment horizontal="center" vertical="top"/>
    </xf>
    <xf numFmtId="164" fontId="7" fillId="0" borderId="0" xfId="0" applyFont="1" applyBorder="1" applyAlignment="1">
      <alignment/>
    </xf>
    <xf numFmtId="164" fontId="3" fillId="0" borderId="0" xfId="0" applyFont="1" applyAlignment="1">
      <alignment horizontal="center" vertical="top"/>
    </xf>
    <xf numFmtId="164" fontId="3" fillId="0" borderId="3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168" fontId="8" fillId="0" borderId="1" xfId="0" applyNumberFormat="1" applyFont="1" applyBorder="1" applyAlignment="1">
      <alignment horizontal="center" vertical="center" textRotation="90" wrapText="1"/>
    </xf>
    <xf numFmtId="168" fontId="4" fillId="0" borderId="4" xfId="0" applyNumberFormat="1" applyFont="1" applyBorder="1" applyAlignment="1">
      <alignment horizontal="center" vertical="center" textRotation="90" wrapText="1"/>
    </xf>
    <xf numFmtId="167" fontId="4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top" wrapText="1"/>
    </xf>
    <xf numFmtId="168" fontId="8" fillId="0" borderId="4" xfId="0" applyNumberFormat="1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top" wrapText="1"/>
    </xf>
    <xf numFmtId="166" fontId="8" fillId="0" borderId="1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/>
    </xf>
    <xf numFmtId="164" fontId="4" fillId="3" borderId="1" xfId="0" applyFont="1" applyFill="1" applyBorder="1" applyAlignment="1">
      <alignment vertical="top" wrapText="1"/>
    </xf>
    <xf numFmtId="168" fontId="4" fillId="3" borderId="1" xfId="0" applyNumberFormat="1" applyFont="1" applyFill="1" applyBorder="1" applyAlignment="1">
      <alignment vertical="top" wrapText="1"/>
    </xf>
    <xf numFmtId="168" fontId="8" fillId="3" borderId="1" xfId="0" applyNumberFormat="1" applyFont="1" applyFill="1" applyBorder="1" applyAlignment="1">
      <alignment vertical="top" wrapText="1"/>
    </xf>
    <xf numFmtId="168" fontId="4" fillId="3" borderId="4" xfId="0" applyNumberFormat="1" applyFont="1" applyFill="1" applyBorder="1" applyAlignment="1">
      <alignment vertical="top" wrapText="1"/>
    </xf>
    <xf numFmtId="167" fontId="4" fillId="3" borderId="1" xfId="0" applyNumberFormat="1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right" vertical="top"/>
    </xf>
    <xf numFmtId="165" fontId="4" fillId="3" borderId="1" xfId="0" applyNumberFormat="1" applyFont="1" applyFill="1" applyBorder="1" applyAlignment="1">
      <alignment horizontal="right" vertical="top"/>
    </xf>
    <xf numFmtId="169" fontId="4" fillId="3" borderId="1" xfId="0" applyNumberFormat="1" applyFont="1" applyFill="1" applyBorder="1" applyAlignment="1">
      <alignment vertical="top" wrapText="1"/>
    </xf>
    <xf numFmtId="167" fontId="4" fillId="3" borderId="1" xfId="0" applyNumberFormat="1" applyFont="1" applyFill="1" applyBorder="1" applyAlignment="1">
      <alignment vertical="top" wrapText="1"/>
    </xf>
    <xf numFmtId="166" fontId="1" fillId="0" borderId="0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4" fillId="4" borderId="1" xfId="0" applyFont="1" applyFill="1" applyBorder="1" applyAlignment="1">
      <alignment vertical="top" wrapText="1"/>
    </xf>
    <xf numFmtId="168" fontId="4" fillId="4" borderId="1" xfId="0" applyNumberFormat="1" applyFont="1" applyFill="1" applyBorder="1" applyAlignment="1">
      <alignment vertical="top" wrapText="1"/>
    </xf>
    <xf numFmtId="168" fontId="8" fillId="4" borderId="1" xfId="0" applyNumberFormat="1" applyFont="1" applyFill="1" applyBorder="1" applyAlignment="1">
      <alignment vertical="top" wrapText="1"/>
    </xf>
    <xf numFmtId="168" fontId="4" fillId="4" borderId="4" xfId="0" applyNumberFormat="1" applyFont="1" applyFill="1" applyBorder="1" applyAlignment="1">
      <alignment vertical="top" wrapText="1"/>
    </xf>
    <xf numFmtId="167" fontId="4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right" vertical="top"/>
    </xf>
    <xf numFmtId="165" fontId="4" fillId="4" borderId="1" xfId="0" applyNumberFormat="1" applyFont="1" applyFill="1" applyBorder="1" applyAlignment="1">
      <alignment horizontal="right" vertical="top"/>
    </xf>
    <xf numFmtId="169" fontId="4" fillId="4" borderId="1" xfId="0" applyNumberFormat="1" applyFont="1" applyFill="1" applyBorder="1" applyAlignment="1">
      <alignment vertical="top" wrapText="1"/>
    </xf>
    <xf numFmtId="167" fontId="4" fillId="4" borderId="1" xfId="0" applyNumberFormat="1" applyFont="1" applyFill="1" applyBorder="1" applyAlignment="1">
      <alignment vertical="top" wrapText="1"/>
    </xf>
    <xf numFmtId="165" fontId="1" fillId="4" borderId="0" xfId="0" applyNumberFormat="1" applyFont="1" applyFill="1" applyBorder="1" applyAlignment="1">
      <alignment horizontal="center" vertical="center"/>
    </xf>
    <xf numFmtId="164" fontId="7" fillId="4" borderId="0" xfId="0" applyFont="1" applyFill="1" applyBorder="1" applyAlignment="1">
      <alignment horizontal="center" vertical="center"/>
    </xf>
    <xf numFmtId="164" fontId="4" fillId="0" borderId="5" xfId="0" applyFont="1" applyFill="1" applyBorder="1" applyAlignment="1">
      <alignment vertical="top" wrapText="1"/>
    </xf>
    <xf numFmtId="168" fontId="4" fillId="0" borderId="0" xfId="0" applyNumberFormat="1" applyFont="1" applyFill="1" applyBorder="1" applyAlignment="1">
      <alignment vertical="top" wrapText="1"/>
    </xf>
    <xf numFmtId="168" fontId="8" fillId="0" borderId="0" xfId="0" applyNumberFormat="1" applyFont="1" applyFill="1" applyBorder="1" applyAlignment="1">
      <alignment vertical="top" wrapText="1"/>
    </xf>
    <xf numFmtId="168" fontId="4" fillId="0" borderId="6" xfId="0" applyNumberFormat="1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6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9" fontId="4" fillId="0" borderId="1" xfId="0" applyNumberFormat="1" applyFont="1" applyFill="1" applyBorder="1" applyAlignment="1">
      <alignment vertical="top" wrapText="1"/>
    </xf>
    <xf numFmtId="167" fontId="4" fillId="0" borderId="1" xfId="0" applyNumberFormat="1" applyFont="1" applyFill="1" applyBorder="1" applyAlignment="1">
      <alignment vertical="top" wrapText="1"/>
    </xf>
    <xf numFmtId="164" fontId="1" fillId="0" borderId="0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169" fontId="3" fillId="0" borderId="1" xfId="0" applyNumberFormat="1" applyFont="1" applyFill="1" applyBorder="1" applyAlignment="1">
      <alignment vertical="top" wrapText="1"/>
    </xf>
    <xf numFmtId="164" fontId="10" fillId="0" borderId="0" xfId="0" applyFont="1" applyBorder="1" applyAlignment="1">
      <alignment horizontal="center" vertical="center"/>
    </xf>
    <xf numFmtId="164" fontId="4" fillId="0" borderId="1" xfId="0" applyFont="1" applyFill="1" applyBorder="1" applyAlignment="1">
      <alignment vertical="top" wrapText="1"/>
    </xf>
    <xf numFmtId="168" fontId="4" fillId="0" borderId="1" xfId="0" applyNumberFormat="1" applyFont="1" applyFill="1" applyBorder="1" applyAlignment="1">
      <alignment vertical="top" wrapText="1"/>
    </xf>
    <xf numFmtId="168" fontId="8" fillId="0" borderId="1" xfId="0" applyNumberFormat="1" applyFont="1" applyFill="1" applyBorder="1" applyAlignment="1">
      <alignment vertical="top" wrapText="1"/>
    </xf>
    <xf numFmtId="168" fontId="4" fillId="0" borderId="4" xfId="0" applyNumberFormat="1" applyFont="1" applyFill="1" applyBorder="1" applyAlignment="1">
      <alignment vertical="top" wrapText="1"/>
    </xf>
    <xf numFmtId="165" fontId="4" fillId="0" borderId="1" xfId="0" applyNumberFormat="1" applyFont="1" applyBorder="1" applyAlignment="1">
      <alignment vertical="top" wrapText="1"/>
    </xf>
    <xf numFmtId="164" fontId="1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8" fontId="4" fillId="0" borderId="7" xfId="0" applyNumberFormat="1" applyFont="1" applyFill="1" applyBorder="1" applyAlignment="1">
      <alignment vertical="top" wrapText="1"/>
    </xf>
    <xf numFmtId="168" fontId="8" fillId="0" borderId="7" xfId="0" applyNumberFormat="1" applyFont="1" applyFill="1" applyBorder="1" applyAlignment="1">
      <alignment vertical="top" wrapText="1"/>
    </xf>
    <xf numFmtId="168" fontId="4" fillId="0" borderId="8" xfId="0" applyNumberFormat="1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horizontal="right" vertical="top"/>
    </xf>
    <xf numFmtId="164" fontId="1" fillId="5" borderId="0" xfId="0" applyFont="1" applyFill="1" applyBorder="1" applyAlignment="1">
      <alignment vertical="top"/>
    </xf>
    <xf numFmtId="164" fontId="7" fillId="5" borderId="0" xfId="0" applyFont="1" applyFill="1" applyBorder="1" applyAlignment="1">
      <alignment vertical="top"/>
    </xf>
    <xf numFmtId="164" fontId="4" fillId="6" borderId="1" xfId="0" applyFont="1" applyFill="1" applyBorder="1" applyAlignment="1">
      <alignment vertical="top" wrapText="1"/>
    </xf>
    <xf numFmtId="164" fontId="4" fillId="6" borderId="7" xfId="0" applyFont="1" applyFill="1" applyBorder="1" applyAlignment="1">
      <alignment vertical="top" wrapText="1"/>
    </xf>
    <xf numFmtId="164" fontId="8" fillId="6" borderId="7" xfId="0" applyFont="1" applyFill="1" applyBorder="1" applyAlignment="1">
      <alignment vertical="top" wrapText="1"/>
    </xf>
    <xf numFmtId="164" fontId="4" fillId="6" borderId="8" xfId="0" applyFont="1" applyFill="1" applyBorder="1" applyAlignment="1">
      <alignment vertical="top" wrapText="1"/>
    </xf>
    <xf numFmtId="167" fontId="8" fillId="6" borderId="1" xfId="0" applyNumberFormat="1" applyFont="1" applyFill="1" applyBorder="1" applyAlignment="1">
      <alignment vertical="top" wrapText="1"/>
    </xf>
    <xf numFmtId="166" fontId="8" fillId="6" borderId="1" xfId="0" applyNumberFormat="1" applyFont="1" applyFill="1" applyBorder="1" applyAlignment="1">
      <alignment vertical="top" wrapText="1"/>
    </xf>
    <xf numFmtId="165" fontId="8" fillId="6" borderId="1" xfId="0" applyNumberFormat="1" applyFont="1" applyFill="1" applyBorder="1" applyAlignment="1">
      <alignment vertical="top" wrapText="1"/>
    </xf>
    <xf numFmtId="169" fontId="8" fillId="6" borderId="1" xfId="0" applyNumberFormat="1" applyFont="1" applyFill="1" applyBorder="1" applyAlignment="1">
      <alignment vertical="top" wrapText="1"/>
    </xf>
    <xf numFmtId="164" fontId="10" fillId="0" borderId="0" xfId="0" applyFont="1" applyBorder="1" applyAlignment="1">
      <alignment/>
    </xf>
    <xf numFmtId="167" fontId="8" fillId="0" borderId="1" xfId="0" applyNumberFormat="1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 wrapText="1"/>
    </xf>
    <xf numFmtId="169" fontId="8" fillId="0" borderId="1" xfId="0" applyNumberFormat="1" applyFont="1" applyFill="1" applyBorder="1" applyAlignment="1">
      <alignment vertical="top" wrapText="1"/>
    </xf>
    <xf numFmtId="164" fontId="1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8" fontId="3" fillId="0" borderId="1" xfId="0" applyNumberFormat="1" applyFont="1" applyFill="1" applyBorder="1" applyAlignment="1">
      <alignment vertical="top" wrapText="1"/>
    </xf>
    <xf numFmtId="164" fontId="8" fillId="0" borderId="9" xfId="0" applyFont="1" applyFill="1" applyBorder="1" applyAlignment="1">
      <alignment vertical="top"/>
    </xf>
    <xf numFmtId="168" fontId="3" fillId="0" borderId="4" xfId="0" applyNumberFormat="1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 wrapText="1"/>
    </xf>
    <xf numFmtId="169" fontId="1" fillId="0" borderId="1" xfId="0" applyNumberFormat="1" applyFont="1" applyFill="1" applyBorder="1" applyAlignment="1">
      <alignment vertical="top" wrapText="1"/>
    </xf>
    <xf numFmtId="164" fontId="1" fillId="0" borderId="0" xfId="0" applyFont="1" applyFill="1" applyBorder="1" applyAlignment="1">
      <alignment vertical="top"/>
    </xf>
    <xf numFmtId="164" fontId="10" fillId="0" borderId="0" xfId="0" applyFont="1" applyFill="1" applyBorder="1" applyAlignment="1">
      <alignment vertical="top"/>
    </xf>
    <xf numFmtId="164" fontId="8" fillId="0" borderId="2" xfId="0" applyFont="1" applyFill="1" applyBorder="1" applyAlignment="1">
      <alignment vertical="top"/>
    </xf>
    <xf numFmtId="164" fontId="7" fillId="0" borderId="0" xfId="0" applyFont="1" applyFill="1" applyBorder="1" applyAlignment="1">
      <alignment vertical="top"/>
    </xf>
    <xf numFmtId="164" fontId="8" fillId="0" borderId="7" xfId="0" applyFont="1" applyFill="1" applyBorder="1" applyAlignment="1">
      <alignment vertical="top"/>
    </xf>
    <xf numFmtId="164" fontId="10" fillId="0" borderId="1" xfId="0" applyFont="1" applyFill="1" applyBorder="1" applyAlignment="1">
      <alignment vertical="top"/>
    </xf>
    <xf numFmtId="164" fontId="1" fillId="0" borderId="7" xfId="0" applyFont="1" applyFill="1" applyBorder="1" applyAlignment="1">
      <alignment vertical="top"/>
    </xf>
    <xf numFmtId="164" fontId="3" fillId="0" borderId="1" xfId="0" applyFont="1" applyBorder="1" applyAlignment="1">
      <alignment vertical="top" wrapText="1"/>
    </xf>
    <xf numFmtId="164" fontId="1" fillId="0" borderId="1" xfId="0" applyFont="1" applyBorder="1" applyAlignment="1">
      <alignment vertical="top" wrapText="1"/>
    </xf>
    <xf numFmtId="164" fontId="3" fillId="0" borderId="4" xfId="0" applyFont="1" applyBorder="1" applyAlignment="1">
      <alignment vertical="top" wrapText="1"/>
    </xf>
    <xf numFmtId="167" fontId="1" fillId="0" borderId="1" xfId="0" applyNumberFormat="1" applyFont="1" applyBorder="1" applyAlignment="1">
      <alignment vertical="top" wrapText="1"/>
    </xf>
    <xf numFmtId="166" fontId="1" fillId="0" borderId="1" xfId="0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8" fillId="6" borderId="1" xfId="0" applyFont="1" applyFill="1" applyBorder="1" applyAlignment="1">
      <alignment vertical="top" wrapText="1"/>
    </xf>
    <xf numFmtId="164" fontId="4" fillId="6" borderId="4" xfId="0" applyFont="1" applyFill="1" applyBorder="1" applyAlignment="1">
      <alignment vertical="top" wrapText="1"/>
    </xf>
    <xf numFmtId="168" fontId="1" fillId="0" borderId="9" xfId="0" applyNumberFormat="1" applyFont="1" applyFill="1" applyBorder="1" applyAlignment="1">
      <alignment vertical="top" wrapText="1"/>
    </xf>
    <xf numFmtId="164" fontId="7" fillId="0" borderId="0" xfId="0" applyFont="1" applyFill="1" applyBorder="1" applyAlignment="1">
      <alignment/>
    </xf>
    <xf numFmtId="164" fontId="1" fillId="0" borderId="1" xfId="0" applyFont="1" applyFill="1" applyBorder="1" applyAlignment="1">
      <alignment vertical="top" wrapText="1"/>
    </xf>
    <xf numFmtId="164" fontId="3" fillId="0" borderId="4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vertical="top"/>
    </xf>
    <xf numFmtId="168" fontId="1" fillId="0" borderId="1" xfId="0" applyNumberFormat="1" applyFont="1" applyFill="1" applyBorder="1" applyAlignment="1">
      <alignment vertical="top" wrapText="1"/>
    </xf>
    <xf numFmtId="168" fontId="1" fillId="0" borderId="2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vertical="top" wrapText="1" shrinkToFit="1"/>
    </xf>
    <xf numFmtId="164" fontId="1" fillId="0" borderId="9" xfId="0" applyFont="1" applyFill="1" applyBorder="1" applyAlignment="1">
      <alignment vertical="top"/>
    </xf>
    <xf numFmtId="164" fontId="1" fillId="0" borderId="2" xfId="0" applyFont="1" applyFill="1" applyBorder="1" applyAlignment="1">
      <alignment vertical="top"/>
    </xf>
    <xf numFmtId="168" fontId="4" fillId="0" borderId="10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vertical="top"/>
    </xf>
    <xf numFmtId="164" fontId="8" fillId="0" borderId="0" xfId="0" applyFont="1" applyFill="1" applyBorder="1" applyAlignment="1">
      <alignment vertical="top"/>
    </xf>
    <xf numFmtId="164" fontId="9" fillId="0" borderId="1" xfId="0" applyFont="1" applyFill="1" applyBorder="1" applyAlignment="1">
      <alignment vertical="top"/>
    </xf>
    <xf numFmtId="164" fontId="3" fillId="0" borderId="7" xfId="0" applyFont="1" applyFill="1" applyBorder="1" applyAlignment="1">
      <alignment vertical="top"/>
    </xf>
    <xf numFmtId="164" fontId="3" fillId="0" borderId="9" xfId="0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4" fontId="3" fillId="0" borderId="0" xfId="0" applyFont="1" applyFill="1" applyBorder="1" applyAlignment="1">
      <alignment vertical="top"/>
    </xf>
    <xf numFmtId="164" fontId="4" fillId="0" borderId="7" xfId="0" applyFont="1" applyFill="1" applyBorder="1" applyAlignment="1">
      <alignment vertical="top"/>
    </xf>
    <xf numFmtId="164" fontId="4" fillId="0" borderId="9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/>
    </xf>
    <xf numFmtId="165" fontId="8" fillId="0" borderId="1" xfId="0" applyNumberFormat="1" applyFont="1" applyFill="1" applyBorder="1" applyAlignment="1">
      <alignment/>
    </xf>
    <xf numFmtId="164" fontId="4" fillId="0" borderId="0" xfId="0" applyFont="1" applyFill="1" applyBorder="1" applyAlignment="1">
      <alignment vertical="top"/>
    </xf>
    <xf numFmtId="166" fontId="8" fillId="0" borderId="1" xfId="0" applyNumberFormat="1" applyFont="1" applyFill="1" applyBorder="1" applyAlignment="1">
      <alignment vertical="top"/>
    </xf>
    <xf numFmtId="164" fontId="3" fillId="0" borderId="7" xfId="0" applyFont="1" applyFill="1" applyBorder="1" applyAlignment="1">
      <alignment vertical="top" wrapText="1"/>
    </xf>
    <xf numFmtId="168" fontId="3" fillId="0" borderId="7" xfId="0" applyNumberFormat="1" applyFont="1" applyFill="1" applyBorder="1" applyAlignment="1">
      <alignment vertical="top" wrapText="1"/>
    </xf>
    <xf numFmtId="168" fontId="3" fillId="0" borderId="8" xfId="0" applyNumberFormat="1" applyFont="1" applyFill="1" applyBorder="1" applyAlignment="1">
      <alignment vertical="top" wrapText="1"/>
    </xf>
    <xf numFmtId="164" fontId="8" fillId="0" borderId="1" xfId="0" applyFont="1" applyFill="1" applyBorder="1" applyAlignment="1">
      <alignment vertical="top"/>
    </xf>
    <xf numFmtId="164" fontId="3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vertical="top" wrapText="1"/>
    </xf>
    <xf numFmtId="164" fontId="7" fillId="0" borderId="0" xfId="0" applyFont="1" applyFill="1" applyBorder="1" applyAlignment="1">
      <alignment vertical="top" wrapText="1"/>
    </xf>
    <xf numFmtId="164" fontId="1" fillId="0" borderId="7" xfId="0" applyFont="1" applyBorder="1" applyAlignment="1">
      <alignment vertical="top" wrapText="1"/>
    </xf>
    <xf numFmtId="165" fontId="1" fillId="0" borderId="0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horizontal="right" vertical="top" wrapText="1"/>
    </xf>
    <xf numFmtId="169" fontId="1" fillId="0" borderId="1" xfId="0" applyNumberFormat="1" applyFont="1" applyFill="1" applyBorder="1" applyAlignment="1">
      <alignment horizontal="right" vertical="top" wrapText="1"/>
    </xf>
    <xf numFmtId="164" fontId="4" fillId="6" borderId="1" xfId="0" applyFont="1" applyFill="1" applyBorder="1" applyAlignment="1">
      <alignment vertical="top"/>
    </xf>
    <xf numFmtId="164" fontId="4" fillId="6" borderId="1" xfId="0" applyFont="1" applyFill="1" applyBorder="1" applyAlignment="1">
      <alignment horizontal="center" vertical="top" wrapText="1"/>
    </xf>
    <xf numFmtId="164" fontId="8" fillId="6" borderId="1" xfId="0" applyFont="1" applyFill="1" applyBorder="1" applyAlignment="1">
      <alignment horizontal="center" vertical="top" wrapText="1"/>
    </xf>
    <xf numFmtId="164" fontId="4" fillId="6" borderId="4" xfId="0" applyFont="1" applyFill="1" applyBorder="1" applyAlignment="1">
      <alignment horizontal="center" vertical="top" wrapText="1"/>
    </xf>
    <xf numFmtId="167" fontId="8" fillId="6" borderId="1" xfId="0" applyNumberFormat="1" applyFont="1" applyFill="1" applyBorder="1" applyAlignment="1">
      <alignment horizontal="left" vertical="top" wrapText="1"/>
    </xf>
    <xf numFmtId="166" fontId="8" fillId="6" borderId="1" xfId="0" applyNumberFormat="1" applyFont="1" applyFill="1" applyBorder="1" applyAlignment="1">
      <alignment horizontal="right" vertical="top" wrapText="1"/>
    </xf>
    <xf numFmtId="165" fontId="8" fillId="6" borderId="1" xfId="0" applyNumberFormat="1" applyFont="1" applyFill="1" applyBorder="1" applyAlignment="1">
      <alignment horizontal="right" vertical="top" wrapText="1"/>
    </xf>
    <xf numFmtId="164" fontId="1" fillId="6" borderId="0" xfId="0" applyFont="1" applyFill="1" applyBorder="1" applyAlignment="1">
      <alignment vertical="top"/>
    </xf>
    <xf numFmtId="164" fontId="10" fillId="6" borderId="0" xfId="0" applyFont="1" applyFill="1" applyBorder="1" applyAlignment="1">
      <alignment vertical="top"/>
    </xf>
    <xf numFmtId="164" fontId="4" fillId="0" borderId="1" xfId="0" applyFont="1" applyFill="1" applyBorder="1" applyAlignment="1">
      <alignment horizontal="center" vertical="top" wrapText="1"/>
    </xf>
    <xf numFmtId="164" fontId="4" fillId="0" borderId="4" xfId="0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right" vertical="top" wrapText="1"/>
    </xf>
    <xf numFmtId="170" fontId="8" fillId="0" borderId="1" xfId="0" applyNumberFormat="1" applyFont="1" applyFill="1" applyBorder="1" applyAlignment="1">
      <alignment horizontal="right" vertical="top" wrapText="1"/>
    </xf>
    <xf numFmtId="171" fontId="1" fillId="0" borderId="0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 wrapText="1"/>
    </xf>
    <xf numFmtId="170" fontId="1" fillId="0" borderId="1" xfId="0" applyNumberFormat="1" applyFont="1" applyFill="1" applyBorder="1" applyAlignment="1">
      <alignment horizontal="right" vertical="top" wrapText="1"/>
    </xf>
    <xf numFmtId="164" fontId="3" fillId="0" borderId="1" xfId="0" applyFont="1" applyFill="1" applyBorder="1" applyAlignment="1">
      <alignment horizontal="right" vertical="top" wrapText="1"/>
    </xf>
    <xf numFmtId="164" fontId="3" fillId="0" borderId="4" xfId="0" applyFont="1" applyFill="1" applyBorder="1" applyAlignment="1">
      <alignment horizontal="right" vertical="top" wrapText="1"/>
    </xf>
    <xf numFmtId="164" fontId="3" fillId="0" borderId="1" xfId="0" applyFont="1" applyBorder="1" applyAlignment="1">
      <alignment vertical="top"/>
    </xf>
    <xf numFmtId="164" fontId="1" fillId="0" borderId="1" xfId="0" applyFont="1" applyBorder="1" applyAlignment="1">
      <alignment vertical="top"/>
    </xf>
    <xf numFmtId="164" fontId="3" fillId="0" borderId="4" xfId="0" applyFont="1" applyBorder="1" applyAlignment="1">
      <alignment vertical="top"/>
    </xf>
    <xf numFmtId="166" fontId="1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4" fontId="1" fillId="0" borderId="2" xfId="0" applyFont="1" applyFill="1" applyBorder="1" applyAlignment="1">
      <alignment vertical="top" wrapText="1"/>
    </xf>
    <xf numFmtId="164" fontId="1" fillId="0" borderId="7" xfId="0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vertical="top"/>
    </xf>
    <xf numFmtId="164" fontId="4" fillId="0" borderId="1" xfId="0" applyFont="1" applyFill="1" applyBorder="1" applyAlignment="1">
      <alignment vertical="top"/>
    </xf>
    <xf numFmtId="164" fontId="4" fillId="0" borderId="4" xfId="0" applyFont="1" applyFill="1" applyBorder="1" applyAlignment="1">
      <alignment vertical="top"/>
    </xf>
    <xf numFmtId="171" fontId="1" fillId="0" borderId="0" xfId="0" applyNumberFormat="1" applyFont="1" applyFill="1" applyBorder="1" applyAlignment="1">
      <alignment/>
    </xf>
    <xf numFmtId="171" fontId="10" fillId="0" borderId="0" xfId="0" applyNumberFormat="1" applyFont="1" applyFill="1" applyBorder="1" applyAlignment="1">
      <alignment/>
    </xf>
    <xf numFmtId="164" fontId="3" fillId="0" borderId="1" xfId="0" applyFont="1" applyFill="1" applyBorder="1" applyAlignment="1">
      <alignment vertical="top"/>
    </xf>
    <xf numFmtId="164" fontId="3" fillId="0" borderId="2" xfId="0" applyFont="1" applyFill="1" applyBorder="1" applyAlignment="1">
      <alignment vertical="top"/>
    </xf>
    <xf numFmtId="164" fontId="3" fillId="0" borderId="4" xfId="0" applyFont="1" applyFill="1" applyBorder="1" applyAlignment="1">
      <alignment vertical="top"/>
    </xf>
    <xf numFmtId="171" fontId="3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 vertical="top" wrapText="1"/>
    </xf>
    <xf numFmtId="171" fontId="10" fillId="0" borderId="0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0" fillId="0" borderId="0" xfId="0" applyFont="1" applyFill="1" applyBorder="1" applyAlignment="1">
      <alignment vertical="top" wrapText="1"/>
    </xf>
    <xf numFmtId="168" fontId="8" fillId="0" borderId="9" xfId="0" applyNumberFormat="1" applyFont="1" applyFill="1" applyBorder="1" applyAlignment="1">
      <alignment vertical="top" wrapText="1"/>
    </xf>
    <xf numFmtId="168" fontId="8" fillId="0" borderId="2" xfId="0" applyNumberFormat="1" applyFont="1" applyFill="1" applyBorder="1" applyAlignment="1">
      <alignment vertical="top" wrapText="1"/>
    </xf>
    <xf numFmtId="164" fontId="3" fillId="0" borderId="0" xfId="0" applyFont="1" applyFill="1" applyAlignment="1">
      <alignment vertical="top"/>
    </xf>
    <xf numFmtId="165" fontId="1" fillId="0" borderId="1" xfId="20" applyNumberFormat="1" applyFont="1" applyFill="1" applyBorder="1" applyAlignment="1">
      <alignment vertical="top" wrapText="1"/>
      <protection/>
    </xf>
    <xf numFmtId="168" fontId="1" fillId="0" borderId="7" xfId="0" applyNumberFormat="1" applyFont="1" applyFill="1" applyBorder="1" applyAlignment="1">
      <alignment vertical="top" wrapText="1"/>
    </xf>
    <xf numFmtId="164" fontId="1" fillId="0" borderId="9" xfId="0" applyFont="1" applyFill="1" applyBorder="1" applyAlignment="1">
      <alignment vertical="top" wrapText="1"/>
    </xf>
    <xf numFmtId="164" fontId="8" fillId="0" borderId="7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vertical="top" wrapText="1"/>
    </xf>
    <xf numFmtId="164" fontId="4" fillId="0" borderId="4" xfId="0" applyFont="1" applyFill="1" applyBorder="1" applyAlignment="1">
      <alignment vertical="top" wrapText="1"/>
    </xf>
    <xf numFmtId="164" fontId="8" fillId="6" borderId="1" xfId="0" applyFont="1" applyFill="1" applyBorder="1" applyAlignment="1">
      <alignment vertical="top"/>
    </xf>
    <xf numFmtId="164" fontId="4" fillId="6" borderId="4" xfId="0" applyFont="1" applyFill="1" applyBorder="1" applyAlignment="1">
      <alignment vertical="top"/>
    </xf>
    <xf numFmtId="170" fontId="8" fillId="6" borderId="1" xfId="0" applyNumberFormat="1" applyFont="1" applyFill="1" applyBorder="1" applyAlignment="1">
      <alignment vertical="top"/>
    </xf>
    <xf numFmtId="164" fontId="3" fillId="0" borderId="9" xfId="0" applyFont="1" applyFill="1" applyBorder="1" applyAlignment="1">
      <alignment vertical="top"/>
    </xf>
    <xf numFmtId="168" fontId="4" fillId="0" borderId="9" xfId="0" applyNumberFormat="1" applyFont="1" applyFill="1" applyBorder="1" applyAlignment="1">
      <alignment vertical="top"/>
    </xf>
    <xf numFmtId="168" fontId="8" fillId="0" borderId="1" xfId="0" applyNumberFormat="1" applyFont="1" applyFill="1" applyBorder="1" applyAlignment="1">
      <alignment vertical="top"/>
    </xf>
    <xf numFmtId="168" fontId="4" fillId="0" borderId="1" xfId="0" applyNumberFormat="1" applyFont="1" applyFill="1" applyBorder="1" applyAlignment="1">
      <alignment vertical="top"/>
    </xf>
    <xf numFmtId="168" fontId="4" fillId="0" borderId="4" xfId="0" applyNumberFormat="1" applyFont="1" applyFill="1" applyBorder="1" applyAlignment="1">
      <alignment vertical="top"/>
    </xf>
    <xf numFmtId="170" fontId="8" fillId="0" borderId="1" xfId="0" applyNumberFormat="1" applyFont="1" applyFill="1" applyBorder="1" applyAlignment="1">
      <alignment vertical="top"/>
    </xf>
    <xf numFmtId="168" fontId="4" fillId="0" borderId="2" xfId="0" applyNumberFormat="1" applyFont="1" applyFill="1" applyBorder="1" applyAlignment="1">
      <alignment vertical="top"/>
    </xf>
    <xf numFmtId="168" fontId="1" fillId="0" borderId="2" xfId="0" applyNumberFormat="1" applyFont="1" applyFill="1" applyBorder="1" applyAlignment="1">
      <alignment vertical="top"/>
    </xf>
    <xf numFmtId="168" fontId="3" fillId="0" borderId="1" xfId="0" applyNumberFormat="1" applyFont="1" applyFill="1" applyBorder="1" applyAlignment="1">
      <alignment vertical="top"/>
    </xf>
    <xf numFmtId="168" fontId="3" fillId="0" borderId="4" xfId="0" applyNumberFormat="1" applyFont="1" applyFill="1" applyBorder="1" applyAlignment="1">
      <alignment vertical="top"/>
    </xf>
    <xf numFmtId="170" fontId="1" fillId="0" borderId="1" xfId="0" applyNumberFormat="1" applyFont="1" applyFill="1" applyBorder="1" applyAlignment="1">
      <alignment vertical="top"/>
    </xf>
    <xf numFmtId="164" fontId="4" fillId="0" borderId="9" xfId="0" applyFont="1" applyFill="1" applyBorder="1" applyAlignment="1">
      <alignment vertical="top"/>
    </xf>
    <xf numFmtId="164" fontId="1" fillId="0" borderId="1" xfId="0" applyFont="1" applyFill="1" applyBorder="1" applyAlignment="1">
      <alignment vertical="top"/>
    </xf>
    <xf numFmtId="164" fontId="1" fillId="0" borderId="1" xfId="0" applyFont="1" applyFill="1" applyBorder="1" applyAlignment="1">
      <alignment/>
    </xf>
    <xf numFmtId="168" fontId="1" fillId="0" borderId="9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168" fontId="3" fillId="0" borderId="11" xfId="0" applyNumberFormat="1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vertical="top" wrapText="1"/>
    </xf>
    <xf numFmtId="168" fontId="4" fillId="0" borderId="11" xfId="0" applyNumberFormat="1" applyFont="1" applyFill="1" applyBorder="1" applyAlignment="1">
      <alignment vertical="top" wrapText="1"/>
    </xf>
    <xf numFmtId="168" fontId="3" fillId="0" borderId="2" xfId="0" applyNumberFormat="1" applyFont="1" applyFill="1" applyBorder="1" applyAlignment="1">
      <alignment vertical="top" wrapText="1"/>
    </xf>
    <xf numFmtId="168" fontId="3" fillId="6" borderId="11" xfId="0" applyNumberFormat="1" applyFont="1" applyFill="1" applyBorder="1" applyAlignment="1">
      <alignment vertical="top" wrapText="1"/>
    </xf>
    <xf numFmtId="164" fontId="4" fillId="0" borderId="9" xfId="0" applyFont="1" applyFill="1" applyBorder="1" applyAlignment="1">
      <alignment vertical="top" wrapText="1"/>
    </xf>
    <xf numFmtId="168" fontId="4" fillId="0" borderId="9" xfId="0" applyNumberFormat="1" applyFont="1" applyFill="1" applyBorder="1" applyAlignment="1">
      <alignment vertical="top" wrapText="1"/>
    </xf>
    <xf numFmtId="164" fontId="4" fillId="0" borderId="2" xfId="0" applyFont="1" applyFill="1" applyBorder="1" applyAlignment="1">
      <alignment vertical="top" wrapText="1"/>
    </xf>
    <xf numFmtId="168" fontId="4" fillId="0" borderId="5" xfId="0" applyNumberFormat="1" applyFont="1" applyFill="1" applyBorder="1" applyAlignment="1">
      <alignment vertical="top" wrapText="1"/>
    </xf>
    <xf numFmtId="167" fontId="1" fillId="0" borderId="1" xfId="0" applyNumberFormat="1" applyFont="1" applyFill="1" applyBorder="1" applyAlignment="1">
      <alignment vertical="top"/>
    </xf>
    <xf numFmtId="164" fontId="4" fillId="0" borderId="2" xfId="0" applyFont="1" applyFill="1" applyBorder="1" applyAlignment="1">
      <alignment vertical="top"/>
    </xf>
    <xf numFmtId="164" fontId="13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13" fillId="0" borderId="9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vertical="top"/>
    </xf>
    <xf numFmtId="166" fontId="4" fillId="0" borderId="4" xfId="0" applyNumberFormat="1" applyFont="1" applyFill="1" applyBorder="1" applyAlignment="1">
      <alignment vertical="top"/>
    </xf>
    <xf numFmtId="164" fontId="4" fillId="0" borderId="5" xfId="0" applyFont="1" applyFill="1" applyBorder="1" applyAlignment="1">
      <alignment vertical="top"/>
    </xf>
    <xf numFmtId="164" fontId="3" fillId="0" borderId="10" xfId="0" applyFont="1" applyFill="1" applyBorder="1" applyAlignment="1">
      <alignment vertical="top"/>
    </xf>
    <xf numFmtId="164" fontId="4" fillId="0" borderId="7" xfId="0" applyFont="1" applyFill="1" applyBorder="1" applyAlignment="1">
      <alignment vertical="top" wrapText="1"/>
    </xf>
    <xf numFmtId="171" fontId="8" fillId="0" borderId="0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 vertical="top" wrapText="1"/>
    </xf>
    <xf numFmtId="164" fontId="3" fillId="0" borderId="2" xfId="0" applyFont="1" applyFill="1" applyBorder="1" applyAlignment="1">
      <alignment vertical="top" wrapText="1"/>
    </xf>
    <xf numFmtId="168" fontId="3" fillId="0" borderId="5" xfId="0" applyNumberFormat="1" applyFont="1" applyFill="1" applyBorder="1" applyAlignment="1">
      <alignment vertical="top" wrapText="1"/>
    </xf>
    <xf numFmtId="168" fontId="3" fillId="0" borderId="9" xfId="0" applyNumberFormat="1" applyFont="1" applyFill="1" applyBorder="1" applyAlignment="1">
      <alignment vertical="top" wrapText="1"/>
    </xf>
    <xf numFmtId="168" fontId="3" fillId="0" borderId="12" xfId="0" applyNumberFormat="1" applyFont="1" applyFill="1" applyBorder="1" applyAlignment="1">
      <alignment vertical="top" wrapText="1"/>
    </xf>
    <xf numFmtId="164" fontId="3" fillId="0" borderId="9" xfId="0" applyFont="1" applyFill="1" applyBorder="1" applyAlignment="1">
      <alignment vertical="top" wrapText="1"/>
    </xf>
    <xf numFmtId="164" fontId="3" fillId="0" borderId="12" xfId="0" applyFont="1" applyFill="1" applyBorder="1" applyAlignment="1">
      <alignment vertical="top" wrapText="1"/>
    </xf>
    <xf numFmtId="164" fontId="4" fillId="0" borderId="12" xfId="0" applyFont="1" applyFill="1" applyBorder="1" applyAlignment="1">
      <alignment vertical="top" wrapText="1"/>
    </xf>
    <xf numFmtId="164" fontId="8" fillId="0" borderId="0" xfId="0" applyFont="1" applyFill="1" applyBorder="1" applyAlignment="1">
      <alignment/>
    </xf>
    <xf numFmtId="164" fontId="3" fillId="4" borderId="9" xfId="0" applyFont="1" applyFill="1" applyBorder="1" applyAlignment="1">
      <alignment vertical="top" wrapText="1"/>
    </xf>
    <xf numFmtId="164" fontId="3" fillId="4" borderId="12" xfId="0" applyFont="1" applyFill="1" applyBorder="1" applyAlignment="1">
      <alignment vertical="top" wrapText="1"/>
    </xf>
    <xf numFmtId="167" fontId="8" fillId="5" borderId="1" xfId="0" applyNumberFormat="1" applyFont="1" applyFill="1" applyBorder="1" applyAlignment="1">
      <alignment horizontal="center" vertical="top" wrapText="1"/>
    </xf>
    <xf numFmtId="164" fontId="8" fillId="5" borderId="1" xfId="0" applyFont="1" applyFill="1" applyBorder="1" applyAlignment="1">
      <alignment horizontal="center" vertical="top" wrapText="1"/>
    </xf>
    <xf numFmtId="165" fontId="8" fillId="5" borderId="1" xfId="0" applyNumberFormat="1" applyFont="1" applyFill="1" applyBorder="1" applyAlignment="1">
      <alignment horizontal="center" vertical="top" wrapText="1"/>
    </xf>
    <xf numFmtId="167" fontId="8" fillId="5" borderId="1" xfId="0" applyNumberFormat="1" applyFont="1" applyFill="1" applyBorder="1" applyAlignment="1">
      <alignment vertical="top" wrapText="1"/>
    </xf>
    <xf numFmtId="164" fontId="8" fillId="6" borderId="9" xfId="0" applyFont="1" applyFill="1" applyBorder="1" applyAlignment="1">
      <alignment vertical="top"/>
    </xf>
    <xf numFmtId="164" fontId="4" fillId="6" borderId="9" xfId="0" applyFont="1" applyFill="1" applyBorder="1" applyAlignment="1">
      <alignment vertical="top" wrapText="1"/>
    </xf>
    <xf numFmtId="164" fontId="1" fillId="0" borderId="5" xfId="0" applyFont="1" applyFill="1" applyBorder="1" applyAlignment="1">
      <alignment vertical="top"/>
    </xf>
    <xf numFmtId="167" fontId="1" fillId="6" borderId="1" xfId="0" applyNumberFormat="1" applyFont="1" applyFill="1" applyBorder="1" applyAlignment="1">
      <alignment vertical="top" wrapText="1"/>
    </xf>
    <xf numFmtId="167" fontId="14" fillId="0" borderId="1" xfId="0" applyNumberFormat="1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vertical="top" wrapText="1"/>
    </xf>
    <xf numFmtId="167" fontId="16" fillId="0" borderId="1" xfId="0" applyNumberFormat="1" applyFont="1" applyFill="1" applyBorder="1" applyAlignment="1">
      <alignment horizontal="center" vertical="top" wrapText="1"/>
    </xf>
    <xf numFmtId="167" fontId="16" fillId="0" borderId="1" xfId="0" applyNumberFormat="1" applyFont="1" applyFill="1" applyBorder="1" applyAlignment="1">
      <alignment vertical="top" wrapText="1"/>
    </xf>
    <xf numFmtId="167" fontId="15" fillId="0" borderId="1" xfId="0" applyNumberFormat="1" applyFont="1" applyFill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 vertical="top"/>
    </xf>
    <xf numFmtId="164" fontId="3" fillId="0" borderId="5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 vertical="top"/>
    </xf>
    <xf numFmtId="166" fontId="7" fillId="0" borderId="0" xfId="0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>
      <alignment vertical="top"/>
    </xf>
    <xf numFmtId="166" fontId="1" fillId="0" borderId="7" xfId="0" applyNumberFormat="1" applyFont="1" applyFill="1" applyBorder="1" applyAlignment="1">
      <alignment vertical="top"/>
    </xf>
    <xf numFmtId="166" fontId="1" fillId="0" borderId="1" xfId="0" applyNumberFormat="1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 wrapText="1"/>
    </xf>
    <xf numFmtId="168" fontId="3" fillId="0" borderId="6" xfId="0" applyNumberFormat="1" applyFont="1" applyFill="1" applyBorder="1" applyAlignment="1">
      <alignment vertical="top" wrapText="1"/>
    </xf>
    <xf numFmtId="164" fontId="8" fillId="0" borderId="1" xfId="0" applyNumberFormat="1" applyFont="1" applyFill="1" applyBorder="1" applyAlignment="1">
      <alignment vertical="top" wrapText="1"/>
    </xf>
    <xf numFmtId="168" fontId="3" fillId="0" borderId="0" xfId="0" applyNumberFormat="1" applyFont="1" applyFill="1" applyBorder="1" applyAlignment="1">
      <alignment vertical="top" wrapText="1"/>
    </xf>
    <xf numFmtId="166" fontId="8" fillId="0" borderId="2" xfId="0" applyNumberFormat="1" applyFont="1" applyFill="1" applyBorder="1" applyAlignment="1">
      <alignment vertical="top"/>
    </xf>
    <xf numFmtId="168" fontId="3" fillId="7" borderId="1" xfId="0" applyNumberFormat="1" applyFont="1" applyFill="1" applyBorder="1" applyAlignment="1">
      <alignment vertical="top" wrapText="1"/>
    </xf>
    <xf numFmtId="168" fontId="3" fillId="7" borderId="4" xfId="0" applyNumberFormat="1" applyFont="1" applyFill="1" applyBorder="1" applyAlignment="1">
      <alignment vertical="top" wrapText="1"/>
    </xf>
    <xf numFmtId="168" fontId="1" fillId="0" borderId="5" xfId="0" applyNumberFormat="1" applyFont="1" applyFill="1" applyBorder="1" applyAlignment="1">
      <alignment vertical="top" wrapText="1"/>
    </xf>
    <xf numFmtId="164" fontId="8" fillId="0" borderId="5" xfId="0" applyFont="1" applyFill="1" applyBorder="1" applyAlignment="1">
      <alignment vertical="top"/>
    </xf>
    <xf numFmtId="168" fontId="4" fillId="6" borderId="1" xfId="0" applyNumberFormat="1" applyFont="1" applyFill="1" applyBorder="1" applyAlignment="1">
      <alignment vertical="top" wrapText="1"/>
    </xf>
    <xf numFmtId="168" fontId="8" fillId="6" borderId="1" xfId="0" applyNumberFormat="1" applyFont="1" applyFill="1" applyBorder="1" applyAlignment="1">
      <alignment vertical="top" wrapText="1"/>
    </xf>
    <xf numFmtId="168" fontId="4" fillId="6" borderId="4" xfId="0" applyNumberFormat="1" applyFont="1" applyFill="1" applyBorder="1" applyAlignment="1">
      <alignment vertical="top" wrapText="1"/>
    </xf>
    <xf numFmtId="164" fontId="1" fillId="0" borderId="0" xfId="0" applyFont="1" applyBorder="1" applyAlignment="1">
      <alignment vertical="top"/>
    </xf>
    <xf numFmtId="164" fontId="10" fillId="0" borderId="0" xfId="0" applyFont="1" applyBorder="1" applyAlignment="1">
      <alignment vertical="top"/>
    </xf>
    <xf numFmtId="168" fontId="3" fillId="4" borderId="4" xfId="0" applyNumberFormat="1" applyFont="1" applyFill="1" applyBorder="1" applyAlignment="1">
      <alignment vertical="top" wrapText="1"/>
    </xf>
    <xf numFmtId="166" fontId="1" fillId="0" borderId="1" xfId="15" applyNumberFormat="1" applyFont="1" applyFill="1" applyBorder="1" applyAlignment="1" applyProtection="1">
      <alignment vertical="top" wrapText="1"/>
      <protection/>
    </xf>
    <xf numFmtId="165" fontId="1" fillId="0" borderId="1" xfId="15" applyNumberFormat="1" applyFont="1" applyFill="1" applyBorder="1" applyAlignment="1" applyProtection="1">
      <alignment vertical="top" wrapText="1"/>
      <protection/>
    </xf>
    <xf numFmtId="167" fontId="1" fillId="0" borderId="1" xfId="15" applyNumberFormat="1" applyFont="1" applyFill="1" applyBorder="1" applyAlignment="1" applyProtection="1">
      <alignment vertical="top" wrapText="1"/>
      <protection/>
    </xf>
    <xf numFmtId="164" fontId="1" fillId="0" borderId="1" xfId="15" applyNumberFormat="1" applyFont="1" applyFill="1" applyBorder="1" applyAlignment="1" applyProtection="1">
      <alignment vertical="top" wrapText="1"/>
      <protection/>
    </xf>
    <xf numFmtId="166" fontId="8" fillId="0" borderId="1" xfId="15" applyNumberFormat="1" applyFont="1" applyFill="1" applyBorder="1" applyAlignment="1" applyProtection="1">
      <alignment vertical="top" wrapText="1"/>
      <protection/>
    </xf>
    <xf numFmtId="165" fontId="8" fillId="0" borderId="1" xfId="15" applyNumberFormat="1" applyFont="1" applyFill="1" applyBorder="1" applyAlignment="1" applyProtection="1">
      <alignment vertical="top" wrapText="1"/>
      <protection/>
    </xf>
    <xf numFmtId="167" fontId="8" fillId="0" borderId="1" xfId="15" applyNumberFormat="1" applyFont="1" applyFill="1" applyBorder="1" applyAlignment="1" applyProtection="1">
      <alignment vertical="top" wrapText="1"/>
      <protection/>
    </xf>
    <xf numFmtId="168" fontId="4" fillId="4" borderId="12" xfId="0" applyNumberFormat="1" applyFont="1" applyFill="1" applyBorder="1" applyAlignment="1">
      <alignment vertical="top" wrapText="1"/>
    </xf>
    <xf numFmtId="168" fontId="3" fillId="4" borderId="12" xfId="0" applyNumberFormat="1" applyFont="1" applyFill="1" applyBorder="1" applyAlignment="1">
      <alignment vertical="top" wrapText="1"/>
    </xf>
    <xf numFmtId="168" fontId="3" fillId="4" borderId="5" xfId="0" applyNumberFormat="1" applyFont="1" applyFill="1" applyBorder="1" applyAlignment="1">
      <alignment vertical="top" wrapText="1"/>
    </xf>
    <xf numFmtId="164" fontId="8" fillId="0" borderId="1" xfId="15" applyNumberFormat="1" applyFont="1" applyFill="1" applyBorder="1" applyAlignment="1" applyProtection="1">
      <alignment vertical="top" wrapText="1"/>
      <protection/>
    </xf>
    <xf numFmtId="168" fontId="3" fillId="0" borderId="13" xfId="0" applyNumberFormat="1" applyFont="1" applyFill="1" applyBorder="1" applyAlignment="1">
      <alignment vertical="top" wrapText="1"/>
    </xf>
    <xf numFmtId="167" fontId="17" fillId="0" borderId="1" xfId="0" applyNumberFormat="1" applyFont="1" applyFill="1" applyBorder="1" applyAlignment="1">
      <alignment vertical="top" wrapText="1"/>
    </xf>
    <xf numFmtId="168" fontId="3" fillId="0" borderId="14" xfId="0" applyNumberFormat="1" applyFont="1" applyFill="1" applyBorder="1" applyAlignment="1">
      <alignment vertical="top" wrapText="1"/>
    </xf>
    <xf numFmtId="171" fontId="1" fillId="0" borderId="0" xfId="0" applyNumberFormat="1" applyFont="1" applyFill="1" applyBorder="1" applyAlignment="1">
      <alignment vertical="top"/>
    </xf>
    <xf numFmtId="171" fontId="7" fillId="0" borderId="0" xfId="0" applyNumberFormat="1" applyFont="1" applyFill="1" applyBorder="1" applyAlignment="1">
      <alignment vertical="top"/>
    </xf>
    <xf numFmtId="170" fontId="1" fillId="0" borderId="0" xfId="0" applyNumberFormat="1" applyFont="1" applyFill="1" applyBorder="1" applyAlignment="1">
      <alignment vertical="top"/>
    </xf>
    <xf numFmtId="164" fontId="1" fillId="6" borderId="0" xfId="0" applyFont="1" applyFill="1" applyBorder="1" applyAlignment="1">
      <alignment/>
    </xf>
    <xf numFmtId="164" fontId="10" fillId="6" borderId="0" xfId="0" applyFont="1" applyFill="1" applyBorder="1" applyAlignment="1">
      <alignment/>
    </xf>
    <xf numFmtId="164" fontId="3" fillId="0" borderId="8" xfId="0" applyFont="1" applyFill="1" applyBorder="1" applyAlignment="1">
      <alignment vertical="top"/>
    </xf>
    <xf numFmtId="165" fontId="8" fillId="0" borderId="1" xfId="0" applyNumberFormat="1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Sp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7"/>
  <sheetViews>
    <sheetView view="pageBreakPreview" zoomScale="80" zoomScaleSheetLayoutView="80" workbookViewId="0" topLeftCell="A1">
      <pane ySplit="600" topLeftCell="A67" activePane="bottomLeft" state="split"/>
      <selection pane="topLeft" activeCell="A1" sqref="A1"/>
      <selection pane="bottomLeft" activeCell="B25" sqref="B25"/>
    </sheetView>
  </sheetViews>
  <sheetFormatPr defaultColWidth="8.796875" defaultRowHeight="15"/>
  <cols>
    <col min="1" max="1" width="9.8984375" style="1" customWidth="1"/>
    <col min="2" max="2" width="13.69921875" style="1" customWidth="1"/>
    <col min="3" max="3" width="13.69921875" style="2" customWidth="1"/>
    <col min="4" max="4" width="13.69921875" style="1" customWidth="1"/>
    <col min="6" max="6" width="10.19921875" style="0" customWidth="1"/>
    <col min="7" max="7" width="11.09765625" style="0" customWidth="1"/>
  </cols>
  <sheetData>
    <row r="1" spans="1:3" ht="12.75">
      <c r="A1" s="3">
        <v>85401</v>
      </c>
      <c r="B1" s="4" t="s">
        <v>0</v>
      </c>
      <c r="C1" s="5" t="s">
        <v>1</v>
      </c>
    </row>
    <row r="2" spans="1:3" ht="12.75">
      <c r="A2" s="4" t="s">
        <v>2</v>
      </c>
      <c r="B2" s="6">
        <f>'Tabela Nr 23'!G1096</f>
        <v>89368</v>
      </c>
      <c r="C2" s="7">
        <f>'Tabela Nr 23'!H1096</f>
        <v>46826.46</v>
      </c>
    </row>
    <row r="3" spans="1:3" ht="12.75">
      <c r="A3" s="4" t="s">
        <v>3</v>
      </c>
      <c r="B3" s="6">
        <f>'Tabela Nr 23'!G1125</f>
        <v>83550</v>
      </c>
      <c r="C3" s="7">
        <f>'Tabela Nr 23'!H1125</f>
        <v>40230.06</v>
      </c>
    </row>
    <row r="4" spans="1:3" ht="12.75">
      <c r="A4" s="4" t="s">
        <v>4</v>
      </c>
      <c r="B4" s="6">
        <f>'Tabela Nr 23'!G1166</f>
        <v>113088</v>
      </c>
      <c r="C4" s="7">
        <f>'Tabela Nr 23'!H1166</f>
        <v>51206.63</v>
      </c>
    </row>
    <row r="5" spans="1:3" ht="12.75">
      <c r="A5" s="4" t="s">
        <v>5</v>
      </c>
      <c r="B5" s="6">
        <f>'Tabela Nr 23'!G1196</f>
        <v>182977</v>
      </c>
      <c r="C5" s="7">
        <f>'Tabela Nr 23'!H1196</f>
        <v>98929.37000000001</v>
      </c>
    </row>
    <row r="6" spans="1:3" ht="12.75">
      <c r="A6" s="4" t="s">
        <v>6</v>
      </c>
      <c r="B6" s="6">
        <f>'Tabela Nr 23'!G1229</f>
        <v>17349</v>
      </c>
      <c r="C6" s="7">
        <f>'Tabela Nr 23'!H1229</f>
        <v>9371.59</v>
      </c>
    </row>
    <row r="7" spans="1:3" ht="12.75">
      <c r="A7" s="4" t="s">
        <v>7</v>
      </c>
      <c r="B7" s="6">
        <f>'Tabela Nr 23'!G1262</f>
        <v>51291</v>
      </c>
      <c r="C7" s="7">
        <f>'Tabela Nr 23'!H1262</f>
        <v>13155.75</v>
      </c>
    </row>
    <row r="8" spans="1:3" ht="12.75">
      <c r="A8" s="4" t="s">
        <v>8</v>
      </c>
      <c r="B8" s="6">
        <f>'Tabela Nr 23'!G1299</f>
        <v>33885</v>
      </c>
      <c r="C8" s="7">
        <f>'Tabela Nr 23'!H1299</f>
        <v>19004.559999999998</v>
      </c>
    </row>
    <row r="9" spans="1:3" ht="12.75">
      <c r="A9" s="4" t="s">
        <v>9</v>
      </c>
      <c r="B9" s="6">
        <f>'Tabela Nr 23'!G1345</f>
        <v>235190</v>
      </c>
      <c r="C9" s="7">
        <f>'Tabela Nr 23'!H1345</f>
        <v>125258.45999999999</v>
      </c>
    </row>
    <row r="10" spans="1:3" ht="12.75">
      <c r="A10" s="4" t="s">
        <v>10</v>
      </c>
      <c r="B10" s="6">
        <f>'Tabela Nr 23'!G1381</f>
        <v>76496</v>
      </c>
      <c r="C10" s="7">
        <f>'Tabela Nr 23'!H1381</f>
        <v>48367.22</v>
      </c>
    </row>
    <row r="11" spans="1:3" ht="12.75">
      <c r="A11" s="4" t="s">
        <v>11</v>
      </c>
      <c r="B11" s="6">
        <f>'Tabela Nr 23'!G1409</f>
        <v>0</v>
      </c>
      <c r="C11" s="7">
        <f>'Tabela Nr 23'!H1409</f>
        <v>0</v>
      </c>
    </row>
    <row r="12" spans="1:3" ht="12.75">
      <c r="A12" s="4" t="s">
        <v>12</v>
      </c>
      <c r="B12" s="6">
        <v>0</v>
      </c>
      <c r="C12" s="7">
        <v>0</v>
      </c>
    </row>
    <row r="13" spans="1:3" ht="12.75">
      <c r="A13" s="4" t="s">
        <v>13</v>
      </c>
      <c r="B13" s="6">
        <f>'Tabela Nr 23'!G1470</f>
        <v>199845</v>
      </c>
      <c r="C13" s="7">
        <f>'Tabela Nr 23'!H1470</f>
        <v>82290.75</v>
      </c>
    </row>
    <row r="14" spans="1:3" ht="12.75">
      <c r="A14" s="4" t="s">
        <v>14</v>
      </c>
      <c r="B14" s="6">
        <v>0</v>
      </c>
      <c r="C14" s="7">
        <v>0</v>
      </c>
    </row>
    <row r="15" spans="1:3" ht="12.75">
      <c r="A15" s="4" t="s">
        <v>15</v>
      </c>
      <c r="B15" s="6">
        <f>'Tabela Nr 23'!G1528</f>
        <v>74012</v>
      </c>
      <c r="C15" s="7">
        <f>'Tabela Nr 23'!H1528</f>
        <v>42751.369999999995</v>
      </c>
    </row>
    <row r="16" spans="1:3" ht="12.75">
      <c r="A16" s="4" t="s">
        <v>16</v>
      </c>
      <c r="B16" s="6">
        <f>'Tabela Nr 23'!G1565</f>
        <v>49529</v>
      </c>
      <c r="C16" s="7">
        <f>'Tabela Nr 23'!H1565</f>
        <v>24294.47</v>
      </c>
    </row>
    <row r="17" spans="1:3" ht="12.75">
      <c r="A17" s="4" t="s">
        <v>17</v>
      </c>
      <c r="B17" s="6">
        <v>0</v>
      </c>
      <c r="C17" s="7">
        <v>0</v>
      </c>
    </row>
    <row r="18" spans="1:3" ht="12.75">
      <c r="A18" s="4" t="s">
        <v>18</v>
      </c>
      <c r="B18" s="6">
        <f>'Tabela Nr 23'!G104</f>
        <v>110394</v>
      </c>
      <c r="C18" s="7">
        <f>'Tabela Nr 23'!H104</f>
        <v>49816.6</v>
      </c>
    </row>
    <row r="19" spans="1:3" ht="12.75">
      <c r="A19" s="4" t="s">
        <v>19</v>
      </c>
      <c r="B19" s="6">
        <f>'Tabela Nr 23'!G144</f>
        <v>102548</v>
      </c>
      <c r="C19" s="7">
        <f>'Tabela Nr 23'!H144</f>
        <v>51023.24</v>
      </c>
    </row>
    <row r="20" spans="1:3" ht="12.75">
      <c r="A20" s="4" t="s">
        <v>20</v>
      </c>
      <c r="B20" s="6">
        <f>'Tabela Nr 23'!G184</f>
        <v>47552</v>
      </c>
      <c r="C20" s="7">
        <f>'Tabela Nr 23'!H184</f>
        <v>24702.57</v>
      </c>
    </row>
    <row r="21" spans="1:3" ht="12.75">
      <c r="A21" s="4" t="s">
        <v>21</v>
      </c>
      <c r="B21" s="6">
        <f>'Tabela Nr 23'!G224</f>
        <v>23757</v>
      </c>
      <c r="C21" s="7">
        <f>'Tabela Nr 23'!H224</f>
        <v>12174.57</v>
      </c>
    </row>
    <row r="22" spans="1:3" ht="12.75">
      <c r="A22" s="4" t="s">
        <v>22</v>
      </c>
      <c r="B22" s="6">
        <f>'Tabela Nr 23'!G258</f>
        <v>78355</v>
      </c>
      <c r="C22" s="7">
        <f>'Tabela Nr 23'!H258</f>
        <v>40617.16</v>
      </c>
    </row>
    <row r="23" spans="1:3" ht="12.75">
      <c r="A23" s="4" t="s">
        <v>23</v>
      </c>
      <c r="B23" s="6">
        <f>'Tabela Nr 23'!G287</f>
        <v>24209</v>
      </c>
      <c r="C23" s="7">
        <f>'Tabela Nr 23'!H287</f>
        <v>13811.300000000001</v>
      </c>
    </row>
    <row r="24" spans="1:3" ht="12.75">
      <c r="A24" s="4" t="s">
        <v>24</v>
      </c>
      <c r="B24" s="6" t="s">
        <v>25</v>
      </c>
      <c r="C24" s="7" t="s">
        <v>25</v>
      </c>
    </row>
    <row r="25" spans="1:3" ht="12.75">
      <c r="A25" s="8" t="s">
        <v>26</v>
      </c>
      <c r="B25" s="6">
        <v>0</v>
      </c>
      <c r="C25" s="7">
        <v>0</v>
      </c>
    </row>
    <row r="26" spans="1:3" ht="12.75">
      <c r="A26" s="9" t="s">
        <v>27</v>
      </c>
      <c r="B26" s="10">
        <f>SUM(B2:B25)</f>
        <v>1593395</v>
      </c>
      <c r="C26" s="5">
        <f>SUM(C2:C25)</f>
        <v>793832.1299999999</v>
      </c>
    </row>
    <row r="27" spans="1:3" ht="12.75">
      <c r="A27" s="9" t="s">
        <v>28</v>
      </c>
      <c r="B27" s="6">
        <v>1593395</v>
      </c>
      <c r="C27" s="7">
        <v>793832.13</v>
      </c>
    </row>
    <row r="28" spans="1:3" ht="12.75">
      <c r="A28" s="9" t="s">
        <v>29</v>
      </c>
      <c r="B28" s="11">
        <f>B26-B27</f>
        <v>0</v>
      </c>
      <c r="C28" s="12">
        <f>C26-C27</f>
        <v>0</v>
      </c>
    </row>
    <row r="30" spans="1:3" ht="12.75">
      <c r="A30" s="3">
        <v>85446</v>
      </c>
      <c r="B30" s="4" t="s">
        <v>0</v>
      </c>
      <c r="C30" s="5" t="s">
        <v>1</v>
      </c>
    </row>
    <row r="31" spans="1:3" ht="12.75">
      <c r="A31" s="4" t="s">
        <v>30</v>
      </c>
      <c r="B31" s="6">
        <f>'Tabela Nr 23'!G582</f>
        <v>8040</v>
      </c>
      <c r="C31" s="7">
        <f>'Tabela Nr 23'!H582</f>
        <v>2615</v>
      </c>
    </row>
    <row r="32" spans="1:3" ht="12.75">
      <c r="A32" s="4" t="s">
        <v>26</v>
      </c>
      <c r="B32" s="6">
        <v>0</v>
      </c>
      <c r="C32" s="7">
        <v>0</v>
      </c>
    </row>
    <row r="33" spans="1:3" ht="12.75">
      <c r="A33" s="4" t="s">
        <v>31</v>
      </c>
      <c r="B33" s="6">
        <f>'Tabela Nr 23'!G557</f>
        <v>2000</v>
      </c>
      <c r="C33" s="7">
        <f>'Tabela Nr 23'!H557</f>
        <v>0</v>
      </c>
    </row>
    <row r="34" spans="1:3" ht="12.75">
      <c r="A34" s="4" t="s">
        <v>27</v>
      </c>
      <c r="B34" s="10">
        <f>SUM(B31:B33)</f>
        <v>10040</v>
      </c>
      <c r="C34" s="5">
        <f>SUM(C31:C33)</f>
        <v>2615</v>
      </c>
    </row>
    <row r="35" spans="1:3" ht="12.75">
      <c r="A35" s="4" t="s">
        <v>32</v>
      </c>
      <c r="B35" s="10">
        <v>10040</v>
      </c>
      <c r="C35" s="5">
        <v>2615</v>
      </c>
    </row>
    <row r="36" spans="1:3" ht="12.75">
      <c r="A36" s="4" t="s">
        <v>29</v>
      </c>
      <c r="B36" s="11">
        <f>B35-B34</f>
        <v>0</v>
      </c>
      <c r="C36" s="12">
        <f>C35-C34</f>
        <v>0</v>
      </c>
    </row>
    <row r="38" spans="1:3" ht="12.75">
      <c r="A38" s="3">
        <v>85412</v>
      </c>
      <c r="B38" s="9" t="s">
        <v>0</v>
      </c>
      <c r="C38" s="7" t="s">
        <v>1</v>
      </c>
    </row>
    <row r="39" spans="1:3" ht="12.75">
      <c r="A39" s="4" t="s">
        <v>2</v>
      </c>
      <c r="B39" s="6">
        <f>'Tabela Nr 23'!G1102</f>
        <v>105280</v>
      </c>
      <c r="C39" s="7">
        <f>'Tabela Nr 23'!H1102</f>
        <v>40255</v>
      </c>
    </row>
    <row r="40" spans="1:3" ht="12.75">
      <c r="A40" s="4" t="s">
        <v>3</v>
      </c>
      <c r="B40" s="6">
        <f>'Tabela Nr 23'!G1131</f>
        <v>35535</v>
      </c>
      <c r="C40" s="7">
        <f>'Tabela Nr 23'!H1131</f>
        <v>17854</v>
      </c>
    </row>
    <row r="41" spans="1:3" ht="12.75">
      <c r="A41" s="4" t="s">
        <v>4</v>
      </c>
      <c r="B41" s="6">
        <f>'Tabela Nr 23'!G1172</f>
        <v>55615</v>
      </c>
      <c r="C41" s="7">
        <f>'Tabela Nr 23'!H1172</f>
        <v>45999.85</v>
      </c>
    </row>
    <row r="42" spans="1:3" ht="12.75">
      <c r="A42" s="4" t="s">
        <v>5</v>
      </c>
      <c r="B42" s="6">
        <f>'Tabela Nr 23'!G1202</f>
        <v>44899</v>
      </c>
      <c r="C42" s="7">
        <f>'Tabela Nr 23'!H1202</f>
        <v>39953.920000000006</v>
      </c>
    </row>
    <row r="43" spans="1:3" ht="12.75">
      <c r="A43" s="4" t="s">
        <v>33</v>
      </c>
      <c r="B43" s="6" t="s">
        <v>25</v>
      </c>
      <c r="C43" s="7" t="s">
        <v>25</v>
      </c>
    </row>
    <row r="44" spans="1:3" ht="12.75">
      <c r="A44" s="4" t="s">
        <v>7</v>
      </c>
      <c r="B44" s="6">
        <f>'Tabela Nr 23'!G1268</f>
        <v>31970</v>
      </c>
      <c r="C44" s="7">
        <f>'Tabela Nr 23'!H1268</f>
        <v>21658</v>
      </c>
    </row>
    <row r="45" spans="1:3" ht="12.75">
      <c r="A45" s="4" t="s">
        <v>8</v>
      </c>
      <c r="B45" s="6">
        <f>'Tabela Nr 23'!G1305</f>
        <v>20509</v>
      </c>
      <c r="C45" s="7">
        <f>'Tabela Nr 23'!H1305</f>
        <v>12096.43</v>
      </c>
    </row>
    <row r="46" spans="1:3" ht="12.75">
      <c r="A46" s="4" t="s">
        <v>9</v>
      </c>
      <c r="B46" s="6">
        <f>'Tabela Nr 23'!G1351</f>
        <v>164100</v>
      </c>
      <c r="C46" s="7">
        <f>'Tabela Nr 23'!H1351</f>
        <v>96010</v>
      </c>
    </row>
    <row r="47" spans="1:3" ht="12.75">
      <c r="A47" s="4" t="s">
        <v>10</v>
      </c>
      <c r="B47" s="6">
        <f>'Tabela Nr 23'!G1387</f>
        <v>45843</v>
      </c>
      <c r="C47" s="7">
        <f>'Tabela Nr 23'!H1387</f>
        <v>31350</v>
      </c>
    </row>
    <row r="48" spans="1:3" ht="12.75">
      <c r="A48" s="4" t="s">
        <v>11</v>
      </c>
      <c r="B48" s="6">
        <f>'Tabela Nr 23'!G1411</f>
        <v>27580</v>
      </c>
      <c r="C48" s="7">
        <f>'Tabela Nr 23'!H1411</f>
        <v>26296</v>
      </c>
    </row>
    <row r="49" spans="1:3" ht="12.75">
      <c r="A49" s="4" t="s">
        <v>12</v>
      </c>
      <c r="B49" s="6">
        <f>'Tabela Nr 23'!G1433</f>
        <v>32338</v>
      </c>
      <c r="C49" s="7">
        <f>'Tabela Nr 23'!H1433</f>
        <v>12610</v>
      </c>
    </row>
    <row r="50" spans="1:3" ht="12.75">
      <c r="A50" s="4" t="s">
        <v>13</v>
      </c>
      <c r="B50" s="6">
        <f>'Tabela Nr 23'!G1476</f>
        <v>62665</v>
      </c>
      <c r="C50" s="7">
        <f>'Tabela Nr 23'!H1476</f>
        <v>41340</v>
      </c>
    </row>
    <row r="51" spans="1:3" ht="12.75">
      <c r="A51" s="4" t="s">
        <v>14</v>
      </c>
      <c r="B51" s="6">
        <f>'Tabela Nr 23'!G1497</f>
        <v>15253</v>
      </c>
      <c r="C51" s="7">
        <f>'Tabela Nr 23'!H1497</f>
        <v>10346</v>
      </c>
    </row>
    <row r="52" spans="1:3" ht="12.75">
      <c r="A52" s="4" t="s">
        <v>15</v>
      </c>
      <c r="B52" s="6">
        <f>'Tabela Nr 23'!G1534</f>
        <v>106197</v>
      </c>
      <c r="C52" s="7">
        <f>'Tabela Nr 23'!H1534</f>
        <v>30992</v>
      </c>
    </row>
    <row r="53" spans="1:3" ht="12.75">
      <c r="A53" s="4" t="s">
        <v>16</v>
      </c>
      <c r="B53" s="6">
        <f>'Tabela Nr 23'!G1571</f>
        <v>19072</v>
      </c>
      <c r="C53" s="7">
        <f>'Tabela Nr 23'!H1571</f>
        <v>17535</v>
      </c>
    </row>
    <row r="54" spans="1:3" ht="12.75">
      <c r="A54" s="4" t="s">
        <v>17</v>
      </c>
      <c r="B54" s="6">
        <f>'Tabela Nr 23'!G1594</f>
        <v>32317</v>
      </c>
      <c r="C54" s="7">
        <f>'Tabela Nr 23'!H1594</f>
        <v>14490</v>
      </c>
    </row>
    <row r="55" spans="1:3" ht="12.75">
      <c r="A55" s="4" t="s">
        <v>34</v>
      </c>
      <c r="B55" s="6" t="s">
        <v>25</v>
      </c>
      <c r="C55" s="7" t="s">
        <v>25</v>
      </c>
    </row>
    <row r="56" spans="1:3" ht="12.75">
      <c r="A56" s="4" t="s">
        <v>35</v>
      </c>
      <c r="B56" s="6" t="s">
        <v>25</v>
      </c>
      <c r="C56" s="7" t="s">
        <v>25</v>
      </c>
    </row>
    <row r="57" spans="1:3" ht="12.75">
      <c r="A57" s="4" t="s">
        <v>18</v>
      </c>
      <c r="B57" s="6" t="s">
        <v>25</v>
      </c>
      <c r="C57" s="7" t="s">
        <v>25</v>
      </c>
    </row>
    <row r="58" spans="1:3" ht="12.75">
      <c r="A58" s="4" t="s">
        <v>19</v>
      </c>
      <c r="B58" s="6" t="s">
        <v>25</v>
      </c>
      <c r="C58" s="7" t="s">
        <v>25</v>
      </c>
    </row>
    <row r="59" spans="1:3" ht="12.75">
      <c r="A59" s="4" t="s">
        <v>20</v>
      </c>
      <c r="B59" s="6">
        <f>'Tabela Nr 23'!G190</f>
        <v>8640</v>
      </c>
      <c r="C59" s="7">
        <f>'Tabela Nr 23'!H190</f>
        <v>0</v>
      </c>
    </row>
    <row r="60" spans="1:3" ht="12.75">
      <c r="A60" s="4" t="s">
        <v>21</v>
      </c>
      <c r="B60" s="6" t="s">
        <v>25</v>
      </c>
      <c r="C60" s="7" t="s">
        <v>25</v>
      </c>
    </row>
    <row r="61" spans="1:3" ht="12.75">
      <c r="A61" s="4" t="s">
        <v>22</v>
      </c>
      <c r="B61" s="6" t="s">
        <v>25</v>
      </c>
      <c r="C61" s="7" t="s">
        <v>25</v>
      </c>
    </row>
    <row r="62" spans="1:3" ht="12.75">
      <c r="A62" s="4" t="s">
        <v>23</v>
      </c>
      <c r="B62" s="6">
        <f>'Tabela Nr 23'!G293</f>
        <v>1800</v>
      </c>
      <c r="C62" s="7">
        <f>'Tabela Nr 23'!H293</f>
        <v>0</v>
      </c>
    </row>
    <row r="63" spans="1:3" ht="12.75">
      <c r="A63" s="4" t="s">
        <v>24</v>
      </c>
      <c r="B63" s="6" t="s">
        <v>25</v>
      </c>
      <c r="C63" s="7" t="s">
        <v>25</v>
      </c>
    </row>
    <row r="64" spans="1:3" ht="12.75">
      <c r="A64" s="4" t="s">
        <v>36</v>
      </c>
      <c r="B64" s="6">
        <f>'Tabela Nr 23'!G363</f>
        <v>3000</v>
      </c>
      <c r="C64" s="7">
        <f>'Tabela Nr 23'!H363</f>
        <v>1130</v>
      </c>
    </row>
    <row r="65" spans="1:3" ht="12.75">
      <c r="A65" s="4" t="s">
        <v>31</v>
      </c>
      <c r="B65" s="6">
        <f>'Tabela Nr 23'!G553</f>
        <v>4200</v>
      </c>
      <c r="C65" s="7">
        <f>'Tabela Nr 23'!H553</f>
        <v>4199.98</v>
      </c>
    </row>
    <row r="66" spans="1:3" ht="12.75">
      <c r="A66" s="8" t="s">
        <v>26</v>
      </c>
      <c r="B66" s="6">
        <v>0</v>
      </c>
      <c r="C66" s="7">
        <v>0</v>
      </c>
    </row>
    <row r="67" spans="1:3" ht="12.75">
      <c r="A67" s="9" t="s">
        <v>27</v>
      </c>
      <c r="B67" s="6">
        <f>SUM(B39:B66)</f>
        <v>816813</v>
      </c>
      <c r="C67" s="7">
        <f>SUM(C39:C66)</f>
        <v>464116.18</v>
      </c>
    </row>
    <row r="68" spans="1:3" ht="12.75">
      <c r="A68" s="9" t="s">
        <v>28</v>
      </c>
      <c r="B68" s="6">
        <v>816813</v>
      </c>
      <c r="C68" s="7">
        <v>464116.18</v>
      </c>
    </row>
    <row r="69" spans="1:3" ht="12.75">
      <c r="A69" s="9" t="s">
        <v>29</v>
      </c>
      <c r="B69" s="11">
        <f>B67-B68</f>
        <v>0</v>
      </c>
      <c r="C69" s="12">
        <f>C67-C68</f>
        <v>0</v>
      </c>
    </row>
    <row r="72" spans="1:3" ht="12.75">
      <c r="A72" s="3">
        <v>85495</v>
      </c>
      <c r="B72" s="4" t="s">
        <v>0</v>
      </c>
      <c r="C72" s="5" t="s">
        <v>1</v>
      </c>
    </row>
    <row r="73" spans="1:3" ht="12.75">
      <c r="A73" s="4" t="s">
        <v>30</v>
      </c>
      <c r="B73" s="13">
        <f>'Tabela Nr 23'!G584</f>
        <v>4121</v>
      </c>
      <c r="C73" s="14">
        <f>'Tabela Nr 23'!H584</f>
        <v>3171</v>
      </c>
    </row>
    <row r="74" spans="1:3" ht="12.75">
      <c r="A74" s="4" t="s">
        <v>26</v>
      </c>
      <c r="B74" s="6">
        <v>0</v>
      </c>
      <c r="C74" s="7">
        <v>0</v>
      </c>
    </row>
    <row r="75" spans="1:3" ht="12.75">
      <c r="A75" s="4" t="s">
        <v>27</v>
      </c>
      <c r="B75" s="10">
        <f>SUM(B73:B74)</f>
        <v>4121</v>
      </c>
      <c r="C75" s="5">
        <f>SUM(C73:C74)</f>
        <v>3171</v>
      </c>
    </row>
    <row r="76" spans="1:3" ht="12.75">
      <c r="A76" s="4" t="s">
        <v>32</v>
      </c>
      <c r="B76" s="10">
        <v>4121</v>
      </c>
      <c r="C76" s="5">
        <v>3171</v>
      </c>
    </row>
    <row r="77" spans="1:3" ht="12.75">
      <c r="A77" s="4" t="s">
        <v>29</v>
      </c>
      <c r="B77" s="11">
        <f>B76-B75</f>
        <v>0</v>
      </c>
      <c r="C77" s="12">
        <f>C76-C75</f>
        <v>0</v>
      </c>
    </row>
  </sheetData>
  <sheetProtection selectLockedCells="1" selectUnlockedCells="1"/>
  <printOptions/>
  <pageMargins left="0.7479166666666667" right="0.7479166666666667" top="0.5" bottom="0.42986111111111114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2"/>
  <sheetViews>
    <sheetView view="pageBreakPreview" zoomScale="80" zoomScaleSheetLayoutView="80" workbookViewId="0" topLeftCell="A1">
      <selection activeCell="A1" sqref="A1"/>
    </sheetView>
  </sheetViews>
  <sheetFormatPr defaultColWidth="8.796875" defaultRowHeight="15"/>
  <cols>
    <col min="1" max="1" width="7.69921875" style="1" customWidth="1"/>
    <col min="2" max="2" width="14.19921875" style="1" customWidth="1"/>
    <col min="3" max="3" width="12.69921875" style="2" customWidth="1"/>
    <col min="4" max="4" width="9" style="1" customWidth="1"/>
    <col min="8" max="8" width="12" style="0" customWidth="1"/>
  </cols>
  <sheetData>
    <row r="2" spans="1:3" ht="12.75">
      <c r="A2" s="3">
        <v>85154</v>
      </c>
      <c r="B2" s="4" t="s">
        <v>37</v>
      </c>
      <c r="C2" s="5" t="s">
        <v>1</v>
      </c>
    </row>
    <row r="3" spans="1:3" ht="12.75">
      <c r="A3" s="4" t="s">
        <v>4</v>
      </c>
      <c r="B3" s="6">
        <f>'Tabela Nr 23'!G1159</f>
        <v>5727</v>
      </c>
      <c r="C3" s="7">
        <f>'Tabela Nr 23'!H1159</f>
        <v>4093.33</v>
      </c>
    </row>
    <row r="4" spans="1:3" ht="12.75">
      <c r="A4" s="4" t="s">
        <v>5</v>
      </c>
      <c r="B4" s="6" t="s">
        <v>25</v>
      </c>
      <c r="C4" s="7" t="s">
        <v>25</v>
      </c>
    </row>
    <row r="5" spans="1:3" ht="12.75">
      <c r="A5" s="4" t="s">
        <v>7</v>
      </c>
      <c r="B5" s="6">
        <f>'Tabela Nr 23'!G1255</f>
        <v>5727</v>
      </c>
      <c r="C5" s="7">
        <f>'Tabela Nr 23'!H1255</f>
        <v>4093.34</v>
      </c>
    </row>
    <row r="6" spans="1:3" ht="12.75">
      <c r="A6" s="4" t="s">
        <v>8</v>
      </c>
      <c r="B6" s="6">
        <f>'Tabela Nr 23'!G1292</f>
        <v>5727</v>
      </c>
      <c r="C6" s="7">
        <f>'Tabela Nr 23'!H1292</f>
        <v>4087.4</v>
      </c>
    </row>
    <row r="7" spans="1:3" ht="12.75">
      <c r="A7" s="4" t="s">
        <v>9</v>
      </c>
      <c r="B7" s="6">
        <f>'Tabela Nr 23'!G1338</f>
        <v>5727</v>
      </c>
      <c r="C7" s="7">
        <f>'Tabela Nr 23'!H1338</f>
        <v>4000.6100000000006</v>
      </c>
    </row>
    <row r="8" spans="1:3" ht="12.75">
      <c r="A8" s="4" t="s">
        <v>10</v>
      </c>
      <c r="B8" s="6">
        <f>'Tabela Nr 23'!G1374</f>
        <v>5727</v>
      </c>
      <c r="C8" s="7">
        <f>'Tabela Nr 23'!H1374</f>
        <v>4079.41</v>
      </c>
    </row>
    <row r="9" spans="1:3" ht="12.75">
      <c r="A9" s="4" t="s">
        <v>13</v>
      </c>
      <c r="B9" s="6">
        <f>'Tabela Nr 23'!G1463</f>
        <v>5727</v>
      </c>
      <c r="C9" s="7">
        <f>'Tabela Nr 23'!H1463</f>
        <v>4084.33</v>
      </c>
    </row>
    <row r="10" spans="1:3" ht="12.75">
      <c r="A10" s="4" t="s">
        <v>15</v>
      </c>
      <c r="B10" s="6">
        <f>'Tabela Nr 23'!G1521</f>
        <v>11452</v>
      </c>
      <c r="C10" s="7">
        <f>'Tabela Nr 23'!H1521</f>
        <v>8186.52</v>
      </c>
    </row>
    <row r="11" spans="1:3" ht="12.75">
      <c r="A11" s="4" t="s">
        <v>16</v>
      </c>
      <c r="B11" s="6">
        <f>'Tabela Nr 23'!G1558</f>
        <v>5727</v>
      </c>
      <c r="C11" s="7">
        <f>'Tabela Nr 23'!H1558</f>
        <v>4078.17</v>
      </c>
    </row>
    <row r="12" spans="1:3" ht="12.75">
      <c r="A12" s="4" t="s">
        <v>19</v>
      </c>
      <c r="B12" s="6">
        <f>'Tabela Nr 23'!G137</f>
        <v>11452</v>
      </c>
      <c r="C12" s="7">
        <f>'Tabela Nr 23'!H137</f>
        <v>8172.65</v>
      </c>
    </row>
    <row r="13" spans="1:3" ht="12.75">
      <c r="A13" s="4" t="s">
        <v>20</v>
      </c>
      <c r="B13" s="6">
        <f>'Tabela Nr 23'!G177</f>
        <v>11452</v>
      </c>
      <c r="C13" s="7">
        <f>'Tabela Nr 23'!H177</f>
        <v>7906.7</v>
      </c>
    </row>
    <row r="14" spans="1:3" ht="12.75">
      <c r="A14" s="4" t="s">
        <v>21</v>
      </c>
      <c r="B14" s="6">
        <f>'Tabela Nr 23'!G217</f>
        <v>5727</v>
      </c>
      <c r="C14" s="7">
        <f>'Tabela Nr 23'!H217</f>
        <v>4085.31</v>
      </c>
    </row>
    <row r="15" spans="1:3" ht="12.75">
      <c r="A15" s="4" t="s">
        <v>22</v>
      </c>
      <c r="B15" s="6">
        <f>'Tabela Nr 23'!G251</f>
        <v>11452</v>
      </c>
      <c r="C15" s="7">
        <f>'Tabela Nr 23'!H251</f>
        <v>8184.57</v>
      </c>
    </row>
    <row r="16" spans="1:3" ht="12.75">
      <c r="A16" s="4" t="s">
        <v>30</v>
      </c>
      <c r="B16" s="6">
        <f>'Tabela Nr 23'!G561</f>
        <v>1760</v>
      </c>
      <c r="C16" s="7">
        <f>'Tabela Nr 23'!H561</f>
        <v>168.36</v>
      </c>
    </row>
    <row r="17" spans="1:3" ht="12.75">
      <c r="A17" s="4" t="s">
        <v>26</v>
      </c>
      <c r="B17" s="6">
        <v>0</v>
      </c>
      <c r="C17" s="7">
        <v>0</v>
      </c>
    </row>
    <row r="18" spans="1:3" ht="12.75">
      <c r="A18" s="4" t="s">
        <v>27</v>
      </c>
      <c r="B18" s="6">
        <f>SUM(B3:B17)</f>
        <v>93384</v>
      </c>
      <c r="C18" s="7">
        <f>SUM(C3:C17)</f>
        <v>65220.7</v>
      </c>
    </row>
    <row r="19" spans="1:3" ht="12.75">
      <c r="A19" s="4" t="s">
        <v>32</v>
      </c>
      <c r="B19" s="6">
        <v>93384</v>
      </c>
      <c r="C19" s="7">
        <v>65220.7</v>
      </c>
    </row>
    <row r="20" spans="1:3" ht="12.75">
      <c r="A20" s="4" t="s">
        <v>29</v>
      </c>
      <c r="B20" s="11">
        <f>B19-B18</f>
        <v>0</v>
      </c>
      <c r="C20" s="12">
        <f>C19-C18</f>
        <v>0</v>
      </c>
    </row>
    <row r="23" spans="1:3" ht="12.75">
      <c r="A23" s="3">
        <v>80113</v>
      </c>
      <c r="B23" s="4" t="s">
        <v>37</v>
      </c>
      <c r="C23" s="5" t="s">
        <v>1</v>
      </c>
    </row>
    <row r="24" spans="1:3" ht="12.75">
      <c r="A24" s="4" t="s">
        <v>20</v>
      </c>
      <c r="B24" s="6">
        <f>'Tabela Nr 23'!G168</f>
        <v>720</v>
      </c>
      <c r="C24" s="7">
        <f>'Tabela Nr 23'!H168</f>
        <v>92.4</v>
      </c>
    </row>
    <row r="25" spans="1:3" ht="12.75">
      <c r="A25" s="4" t="s">
        <v>22</v>
      </c>
      <c r="B25" s="6">
        <f>'Tabela Nr 23'!G247</f>
        <v>2000</v>
      </c>
      <c r="C25" s="7">
        <f>'Tabela Nr 23'!H247</f>
        <v>750</v>
      </c>
    </row>
    <row r="26" spans="1:3" ht="12.75">
      <c r="A26" s="4" t="s">
        <v>23</v>
      </c>
      <c r="B26" s="6">
        <f>'Tabela Nr 23'!G283</f>
        <v>18000</v>
      </c>
      <c r="C26" s="7">
        <f>'Tabela Nr 23'!H283</f>
        <v>9555</v>
      </c>
    </row>
    <row r="27" spans="1:3" ht="12.75">
      <c r="A27" s="4" t="s">
        <v>6</v>
      </c>
      <c r="B27" s="6">
        <f>'Tabela Nr 23'!G1225</f>
        <v>360</v>
      </c>
      <c r="C27" s="7">
        <f>'Tabela Nr 23'!H1225</f>
        <v>159</v>
      </c>
    </row>
    <row r="28" spans="1:3" ht="12.75">
      <c r="A28" s="4" t="s">
        <v>15</v>
      </c>
      <c r="B28" s="6">
        <f>'Tabela Nr 23'!G1517</f>
        <v>45000</v>
      </c>
      <c r="C28" s="7">
        <f>'Tabela Nr 23'!H1517</f>
        <v>18695.04</v>
      </c>
    </row>
    <row r="29" spans="1:3" ht="12.75">
      <c r="A29" s="4" t="s">
        <v>26</v>
      </c>
      <c r="B29" s="6">
        <v>0</v>
      </c>
      <c r="C29" s="7">
        <v>0</v>
      </c>
    </row>
    <row r="30" spans="1:3" ht="12.75">
      <c r="A30" s="4" t="s">
        <v>27</v>
      </c>
      <c r="B30" s="6">
        <f>SUM(B24:B29)</f>
        <v>66080</v>
      </c>
      <c r="C30" s="7">
        <f>SUM(C24:C29)</f>
        <v>29251.440000000002</v>
      </c>
    </row>
    <row r="31" spans="1:3" ht="12.75">
      <c r="A31" s="4" t="s">
        <v>32</v>
      </c>
      <c r="B31" s="6">
        <v>66080</v>
      </c>
      <c r="C31" s="7">
        <v>29251.44</v>
      </c>
    </row>
    <row r="32" spans="1:3" ht="12.75">
      <c r="A32" s="4" t="s">
        <v>29</v>
      </c>
      <c r="B32" s="11">
        <f>B31-B30</f>
        <v>0</v>
      </c>
      <c r="C32" s="12">
        <f>C31-C30</f>
        <v>0</v>
      </c>
    </row>
  </sheetData>
  <sheetProtection selectLockedCells="1" selectUnlockedCells="1"/>
  <printOptions/>
  <pageMargins left="0.7479166666666667" right="0.7479166666666667" top="0.7097222222222223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4"/>
  <sheetViews>
    <sheetView view="pageBreakPreview" zoomScale="80" zoomScaleNormal="80" zoomScaleSheetLayoutView="80" workbookViewId="0" topLeftCell="A187">
      <pane ySplit="570" topLeftCell="A25" activePane="bottomLeft" state="split"/>
      <selection pane="topLeft" activeCell="A187" sqref="A187"/>
      <selection pane="bottomLeft" activeCell="B25" sqref="B25"/>
    </sheetView>
  </sheetViews>
  <sheetFormatPr defaultColWidth="8.796875" defaultRowHeight="15"/>
  <cols>
    <col min="1" max="1" width="7.69921875" style="1" customWidth="1"/>
    <col min="2" max="2" width="14.19921875" style="1" customWidth="1"/>
    <col min="3" max="3" width="12.69921875" style="2" customWidth="1"/>
    <col min="4" max="4" width="9" style="1" customWidth="1"/>
    <col min="5" max="5" width="9.19921875" style="1" customWidth="1"/>
    <col min="6" max="7" width="10.09765625" style="1" customWidth="1"/>
  </cols>
  <sheetData>
    <row r="1" spans="1:3" ht="12.75">
      <c r="A1" s="4">
        <v>80104</v>
      </c>
      <c r="B1" s="4" t="s">
        <v>0</v>
      </c>
      <c r="C1" s="5" t="s">
        <v>1</v>
      </c>
    </row>
    <row r="2" spans="1:3" ht="12.75">
      <c r="A2" s="4" t="s">
        <v>38</v>
      </c>
      <c r="B2" s="6">
        <f>'Tabela Nr 23'!G629</f>
        <v>689069</v>
      </c>
      <c r="C2" s="7">
        <f>'Tabela Nr 23'!H629</f>
        <v>378299.94</v>
      </c>
    </row>
    <row r="3" spans="1:3" ht="12.75">
      <c r="A3" s="4" t="s">
        <v>39</v>
      </c>
      <c r="B3" s="6">
        <f>'Tabela Nr 23'!G650</f>
        <v>293649</v>
      </c>
      <c r="C3" s="7">
        <f>'Tabela Nr 23'!H650</f>
        <v>153104.67999999996</v>
      </c>
    </row>
    <row r="4" spans="1:3" ht="12.75">
      <c r="A4" s="4" t="s">
        <v>40</v>
      </c>
      <c r="B4" s="6">
        <f>'Tabela Nr 23'!G670</f>
        <v>273845</v>
      </c>
      <c r="C4" s="7">
        <f>'Tabela Nr 23'!H670</f>
        <v>145907.81</v>
      </c>
    </row>
    <row r="5" spans="1:3" ht="12.75">
      <c r="A5" s="4" t="s">
        <v>41</v>
      </c>
      <c r="B5" s="6">
        <f>'Tabela Nr 23'!G689</f>
        <v>462628</v>
      </c>
      <c r="C5" s="7">
        <f>'Tabela Nr 23'!H689</f>
        <v>237286.05</v>
      </c>
    </row>
    <row r="6" spans="1:3" ht="12.75">
      <c r="A6" s="4" t="s">
        <v>42</v>
      </c>
      <c r="B6" s="6">
        <f>'Tabela Nr 23'!G710</f>
        <v>770515</v>
      </c>
      <c r="C6" s="7">
        <f>'Tabela Nr 23'!H710</f>
        <v>409513.56</v>
      </c>
    </row>
    <row r="7" spans="1:3" ht="12.75">
      <c r="A7" s="4" t="s">
        <v>43</v>
      </c>
      <c r="B7" s="6">
        <f>'Tabela Nr 23'!G731</f>
        <v>332292</v>
      </c>
      <c r="C7" s="7">
        <f>'Tabela Nr 23'!H731</f>
        <v>196116.60000000003</v>
      </c>
    </row>
    <row r="8" spans="1:3" ht="12.75">
      <c r="A8" s="4" t="s">
        <v>44</v>
      </c>
      <c r="B8" s="6">
        <f>'Tabela Nr 23'!G750</f>
        <v>386969</v>
      </c>
      <c r="C8" s="7">
        <f>'Tabela Nr 23'!H750</f>
        <v>219376.3</v>
      </c>
    </row>
    <row r="9" spans="1:3" ht="12.75">
      <c r="A9" s="4" t="s">
        <v>45</v>
      </c>
      <c r="B9" s="6">
        <f>'Tabela Nr 23'!G770</f>
        <v>878734</v>
      </c>
      <c r="C9" s="7">
        <f>'Tabela Nr 23'!H770</f>
        <v>484930.2</v>
      </c>
    </row>
    <row r="10" spans="1:3" ht="12.75">
      <c r="A10" s="4" t="s">
        <v>46</v>
      </c>
      <c r="B10" s="6">
        <f>'Tabela Nr 23'!G792</f>
        <v>527702</v>
      </c>
      <c r="C10" s="7">
        <f>'Tabela Nr 23'!H792</f>
        <v>286596.77999999997</v>
      </c>
    </row>
    <row r="11" spans="1:3" ht="12.75">
      <c r="A11" s="4" t="s">
        <v>47</v>
      </c>
      <c r="B11" s="6">
        <f>'Tabela Nr 23'!G812</f>
        <v>569024</v>
      </c>
      <c r="C11" s="7">
        <f>'Tabela Nr 23'!H812</f>
        <v>320116.96</v>
      </c>
    </row>
    <row r="12" spans="1:3" ht="12.75">
      <c r="A12" s="4" t="s">
        <v>48</v>
      </c>
      <c r="B12" s="6">
        <f>'Tabela Nr 23'!G833</f>
        <v>248941</v>
      </c>
      <c r="C12" s="7">
        <f>'Tabela Nr 23'!H833</f>
        <v>137274.62</v>
      </c>
    </row>
    <row r="13" spans="1:3" ht="12.75">
      <c r="A13" s="4" t="s">
        <v>49</v>
      </c>
      <c r="B13" s="6">
        <f>'Tabela Nr 23'!G853</f>
        <v>967038</v>
      </c>
      <c r="C13" s="7">
        <f>'Tabela Nr 23'!H853</f>
        <v>549474.1100000001</v>
      </c>
    </row>
    <row r="14" spans="1:3" ht="12.75">
      <c r="A14" s="4" t="s">
        <v>50</v>
      </c>
      <c r="B14" s="6">
        <f>'Tabela Nr 23'!G879</f>
        <v>573532</v>
      </c>
      <c r="C14" s="7">
        <f>'Tabela Nr 23'!H879</f>
        <v>328579.74000000005</v>
      </c>
    </row>
    <row r="15" spans="1:3" ht="12.75">
      <c r="A15" s="4" t="s">
        <v>51</v>
      </c>
      <c r="B15" s="6">
        <f>'Tabela Nr 23'!G900</f>
        <v>117852</v>
      </c>
      <c r="C15" s="7">
        <f>'Tabela Nr 23'!H900</f>
        <v>58097.34</v>
      </c>
    </row>
    <row r="16" spans="1:3" ht="12.75">
      <c r="A16" s="4" t="s">
        <v>52</v>
      </c>
      <c r="B16" s="6">
        <f>'Tabela Nr 23'!G918</f>
        <v>414117</v>
      </c>
      <c r="C16" s="7">
        <f>'Tabela Nr 23'!H918</f>
        <v>225860.26</v>
      </c>
    </row>
    <row r="17" spans="1:3" ht="12.75">
      <c r="A17" s="4" t="s">
        <v>53</v>
      </c>
      <c r="B17" s="6">
        <f>'Tabela Nr 23'!G938</f>
        <v>902077</v>
      </c>
      <c r="C17" s="7">
        <f>'Tabela Nr 23'!H938</f>
        <v>474625.54999999993</v>
      </c>
    </row>
    <row r="18" spans="1:3" ht="12.75">
      <c r="A18" s="4" t="s">
        <v>54</v>
      </c>
      <c r="B18" s="6">
        <f>'Tabela Nr 23'!G957</f>
        <v>146491</v>
      </c>
      <c r="C18" s="7">
        <f>'Tabela Nr 23'!H957</f>
        <v>82847.1</v>
      </c>
    </row>
    <row r="19" spans="1:3" ht="12.75">
      <c r="A19" s="4" t="s">
        <v>55</v>
      </c>
      <c r="B19" s="6">
        <f>'Tabela Nr 23'!G976</f>
        <v>385458</v>
      </c>
      <c r="C19" s="7">
        <f>'Tabela Nr 23'!H976</f>
        <v>195963.36999999997</v>
      </c>
    </row>
    <row r="20" spans="1:3" ht="12.75">
      <c r="A20" s="4" t="s">
        <v>56</v>
      </c>
      <c r="B20" s="6">
        <f>'Tabela Nr 23'!G996</f>
        <v>255947</v>
      </c>
      <c r="C20" s="7">
        <f>'Tabela Nr 23'!H996</f>
        <v>144265.11000000002</v>
      </c>
    </row>
    <row r="21" spans="1:3" ht="12.75">
      <c r="A21" s="4" t="s">
        <v>57</v>
      </c>
      <c r="B21" s="6">
        <f>'Tabela Nr 23'!G1016</f>
        <v>681817</v>
      </c>
      <c r="C21" s="7">
        <f>'Tabela Nr 23'!H1016</f>
        <v>392721.79999999993</v>
      </c>
    </row>
    <row r="22" spans="1:3" ht="12.75">
      <c r="A22" s="8" t="s">
        <v>26</v>
      </c>
      <c r="B22" s="6">
        <f>'Tabela Nr 23'!G509</f>
        <v>20400</v>
      </c>
      <c r="C22" s="7">
        <f>'Tabela Nr 23'!H509</f>
        <v>13950.69</v>
      </c>
    </row>
    <row r="23" spans="1:3" ht="12.75">
      <c r="A23" s="15" t="s">
        <v>27</v>
      </c>
      <c r="B23" s="16">
        <f>SUM(B2:B22)</f>
        <v>9898097</v>
      </c>
      <c r="C23" s="17">
        <f>SUM(C2:C22)</f>
        <v>5434908.57</v>
      </c>
    </row>
    <row r="24" spans="1:3" ht="12.75">
      <c r="A24" s="9" t="s">
        <v>28</v>
      </c>
      <c r="B24" s="10">
        <v>9898097</v>
      </c>
      <c r="C24" s="5">
        <v>5434908.57</v>
      </c>
    </row>
    <row r="25" spans="1:3" ht="12.75">
      <c r="A25" s="9" t="s">
        <v>29</v>
      </c>
      <c r="B25" s="11">
        <f>B23-B24</f>
        <v>0</v>
      </c>
      <c r="C25" s="12">
        <f>C23-C24</f>
        <v>0</v>
      </c>
    </row>
    <row r="27" spans="1:3" ht="12.75">
      <c r="A27" s="4">
        <v>80104</v>
      </c>
      <c r="B27" s="4" t="s">
        <v>58</v>
      </c>
      <c r="C27" s="5" t="s">
        <v>59</v>
      </c>
    </row>
    <row r="28" spans="1:3" ht="12.75">
      <c r="A28" s="4" t="s">
        <v>38</v>
      </c>
      <c r="B28" s="10">
        <v>3197</v>
      </c>
      <c r="C28" s="5">
        <v>462423</v>
      </c>
    </row>
    <row r="29" spans="1:3" ht="12.75">
      <c r="A29" s="4" t="s">
        <v>39</v>
      </c>
      <c r="B29" s="10">
        <v>2096</v>
      </c>
      <c r="C29" s="5">
        <v>204272</v>
      </c>
    </row>
    <row r="30" spans="1:3" ht="12.75">
      <c r="A30" s="4" t="s">
        <v>60</v>
      </c>
      <c r="B30" s="10">
        <v>650</v>
      </c>
      <c r="C30" s="5">
        <v>67881</v>
      </c>
    </row>
    <row r="31" spans="1:3" ht="12.75">
      <c r="A31" s="4" t="s">
        <v>61</v>
      </c>
      <c r="B31" s="10">
        <v>1625</v>
      </c>
      <c r="C31" s="5">
        <v>189788</v>
      </c>
    </row>
    <row r="32" spans="1:3" ht="12.75">
      <c r="A32" s="4" t="s">
        <v>41</v>
      </c>
      <c r="B32" s="10">
        <v>3532</v>
      </c>
      <c r="C32" s="5">
        <v>283674</v>
      </c>
    </row>
    <row r="33" spans="1:3" ht="12.75">
      <c r="A33" s="4" t="s">
        <v>42</v>
      </c>
      <c r="B33" s="10">
        <v>5326</v>
      </c>
      <c r="C33" s="5">
        <v>479538</v>
      </c>
    </row>
    <row r="34" spans="1:3" ht="12.75">
      <c r="A34" s="4" t="s">
        <v>43</v>
      </c>
      <c r="B34" s="10">
        <v>1348</v>
      </c>
      <c r="C34" s="5">
        <v>208435</v>
      </c>
    </row>
    <row r="35" spans="1:3" ht="12.75">
      <c r="A35" s="4" t="s">
        <v>44</v>
      </c>
      <c r="B35" s="10">
        <v>2216</v>
      </c>
      <c r="C35" s="5">
        <v>213371</v>
      </c>
    </row>
    <row r="36" spans="1:3" ht="12.75">
      <c r="A36" s="4" t="s">
        <v>45</v>
      </c>
      <c r="B36" s="10">
        <v>6172</v>
      </c>
      <c r="C36" s="5">
        <v>613795</v>
      </c>
    </row>
    <row r="37" spans="1:3" ht="12.75">
      <c r="A37" s="4" t="s">
        <v>46</v>
      </c>
      <c r="B37" s="4">
        <v>3351</v>
      </c>
      <c r="C37" s="5">
        <v>277475</v>
      </c>
    </row>
    <row r="38" spans="1:3" ht="12.75">
      <c r="A38" s="4" t="s">
        <v>47</v>
      </c>
      <c r="B38" s="10">
        <v>4436</v>
      </c>
      <c r="C38" s="5">
        <v>350645</v>
      </c>
    </row>
    <row r="39" spans="1:3" ht="12.75">
      <c r="A39" s="4" t="s">
        <v>48</v>
      </c>
      <c r="B39" s="10">
        <v>1377</v>
      </c>
      <c r="C39" s="5">
        <v>136867</v>
      </c>
    </row>
    <row r="40" spans="1:3" ht="12.75">
      <c r="A40" s="4" t="s">
        <v>49</v>
      </c>
      <c r="B40" s="10">
        <v>6699</v>
      </c>
      <c r="C40" s="5">
        <v>635357</v>
      </c>
    </row>
    <row r="41" spans="1:3" ht="12.75">
      <c r="A41" s="4" t="s">
        <v>50</v>
      </c>
      <c r="B41" s="10">
        <v>4128</v>
      </c>
      <c r="C41" s="5">
        <v>383126</v>
      </c>
    </row>
    <row r="42" spans="1:3" ht="12.75">
      <c r="A42" s="4" t="s">
        <v>51</v>
      </c>
      <c r="B42" s="10">
        <v>366</v>
      </c>
      <c r="C42" s="5">
        <v>69416</v>
      </c>
    </row>
    <row r="43" spans="1:3" ht="12.75">
      <c r="A43" s="4" t="s">
        <v>52</v>
      </c>
      <c r="B43" s="10">
        <v>2537</v>
      </c>
      <c r="C43" s="5">
        <v>256027</v>
      </c>
    </row>
    <row r="44" spans="1:3" ht="12.75">
      <c r="A44" s="4" t="s">
        <v>53</v>
      </c>
      <c r="B44" s="4">
        <v>5911</v>
      </c>
      <c r="C44" s="5">
        <v>570161</v>
      </c>
    </row>
    <row r="45" spans="1:3" ht="12.75">
      <c r="A45" s="4" t="s">
        <v>54</v>
      </c>
      <c r="B45" s="10">
        <v>403</v>
      </c>
      <c r="C45" s="5">
        <v>93189</v>
      </c>
    </row>
    <row r="46" spans="1:3" ht="12.75">
      <c r="A46" s="4" t="s">
        <v>55</v>
      </c>
      <c r="B46" s="10">
        <v>2870</v>
      </c>
      <c r="C46" s="5">
        <v>318781</v>
      </c>
    </row>
    <row r="47" spans="1:3" ht="12.75">
      <c r="A47" s="4" t="s">
        <v>56</v>
      </c>
      <c r="B47" s="10">
        <v>1148</v>
      </c>
      <c r="C47" s="5">
        <v>145524</v>
      </c>
    </row>
    <row r="48" spans="1:3" ht="12.75">
      <c r="A48" s="4" t="s">
        <v>57</v>
      </c>
      <c r="B48" s="10">
        <v>5112</v>
      </c>
      <c r="C48" s="5">
        <v>440113</v>
      </c>
    </row>
    <row r="49" spans="1:3" ht="12.75">
      <c r="A49" s="4" t="s">
        <v>62</v>
      </c>
      <c r="B49" s="4">
        <v>1582</v>
      </c>
      <c r="C49" s="5">
        <v>103036</v>
      </c>
    </row>
    <row r="50" spans="1:3" ht="12.75">
      <c r="A50" s="4" t="s">
        <v>63</v>
      </c>
      <c r="B50" s="4" t="s">
        <v>25</v>
      </c>
      <c r="C50" s="5" t="s">
        <v>25</v>
      </c>
    </row>
    <row r="51" spans="1:3" ht="12.75">
      <c r="A51" s="4" t="s">
        <v>64</v>
      </c>
      <c r="B51" s="10" t="s">
        <v>25</v>
      </c>
      <c r="C51" s="5" t="s">
        <v>25</v>
      </c>
    </row>
    <row r="52" spans="1:3" ht="12.75">
      <c r="A52" s="4" t="s">
        <v>65</v>
      </c>
      <c r="B52" s="10" t="s">
        <v>25</v>
      </c>
      <c r="C52" s="5" t="s">
        <v>25</v>
      </c>
    </row>
    <row r="53" spans="1:3" ht="12.75">
      <c r="A53" s="4" t="s">
        <v>63</v>
      </c>
      <c r="B53" s="10" t="s">
        <v>25</v>
      </c>
      <c r="C53" s="5" t="s">
        <v>25</v>
      </c>
    </row>
    <row r="54" spans="1:3" ht="12.75">
      <c r="A54" s="4" t="s">
        <v>66</v>
      </c>
      <c r="B54" s="10" t="s">
        <v>25</v>
      </c>
      <c r="C54" s="5" t="s">
        <v>25</v>
      </c>
    </row>
    <row r="55" spans="1:3" ht="12.75">
      <c r="A55" s="4" t="s">
        <v>67</v>
      </c>
      <c r="B55" s="10" t="s">
        <v>25</v>
      </c>
      <c r="C55" s="5" t="s">
        <v>25</v>
      </c>
    </row>
    <row r="56" spans="1:3" ht="12.75">
      <c r="A56" s="8" t="s">
        <v>26</v>
      </c>
      <c r="B56" s="10" t="s">
        <v>25</v>
      </c>
      <c r="C56" s="5" t="s">
        <v>25</v>
      </c>
    </row>
    <row r="57" spans="1:3" ht="12.75">
      <c r="A57" s="9" t="s">
        <v>27</v>
      </c>
      <c r="B57" s="10">
        <f>SUM(B28:B56)</f>
        <v>66082</v>
      </c>
      <c r="C57" s="5">
        <f>SUM(C28:C56)</f>
        <v>6502894</v>
      </c>
    </row>
    <row r="58" spans="1:3" ht="12.75">
      <c r="A58" s="9" t="s">
        <v>28</v>
      </c>
      <c r="B58" s="10">
        <v>66083</v>
      </c>
      <c r="C58" s="5">
        <v>6502890</v>
      </c>
    </row>
    <row r="59" spans="1:3" ht="12.75">
      <c r="A59" s="9" t="s">
        <v>29</v>
      </c>
      <c r="B59" s="13">
        <f>B57-B58</f>
        <v>-1</v>
      </c>
      <c r="C59" s="14">
        <f>C57-C58</f>
        <v>4</v>
      </c>
    </row>
    <row r="61" spans="1:3" ht="12.75">
      <c r="A61" s="4">
        <v>80104</v>
      </c>
      <c r="B61" s="4" t="s">
        <v>68</v>
      </c>
      <c r="C61" s="5" t="s">
        <v>69</v>
      </c>
    </row>
    <row r="62" spans="1:3" ht="12.75">
      <c r="A62" s="4" t="s">
        <v>38</v>
      </c>
      <c r="B62" s="18">
        <v>33956</v>
      </c>
      <c r="C62" s="5">
        <v>86163</v>
      </c>
    </row>
    <row r="63" spans="1:3" ht="12.75">
      <c r="A63" s="4" t="s">
        <v>39</v>
      </c>
      <c r="B63" s="18">
        <v>16753</v>
      </c>
      <c r="C63" s="5">
        <v>35594</v>
      </c>
    </row>
    <row r="64" spans="1:3" ht="12.75">
      <c r="A64" s="4" t="s">
        <v>60</v>
      </c>
      <c r="B64" s="18">
        <v>15770</v>
      </c>
      <c r="C64" s="5">
        <v>14221</v>
      </c>
    </row>
    <row r="65" spans="1:3" ht="12.75">
      <c r="A65" s="4" t="s">
        <v>61</v>
      </c>
      <c r="B65" s="18">
        <v>14725</v>
      </c>
      <c r="C65" s="5">
        <v>36017</v>
      </c>
    </row>
    <row r="66" spans="1:3" ht="12.75">
      <c r="A66" s="4" t="s">
        <v>41</v>
      </c>
      <c r="B66" s="18">
        <v>21248</v>
      </c>
      <c r="C66" s="5">
        <v>53963</v>
      </c>
    </row>
    <row r="67" spans="1:3" ht="12.75">
      <c r="A67" s="4" t="s">
        <v>42</v>
      </c>
      <c r="B67" s="18">
        <v>33935</v>
      </c>
      <c r="C67" s="5">
        <v>85765</v>
      </c>
    </row>
    <row r="68" spans="1:3" ht="12.75">
      <c r="A68" s="4" t="s">
        <v>43</v>
      </c>
      <c r="B68" s="18">
        <v>15595</v>
      </c>
      <c r="C68" s="5">
        <v>39932</v>
      </c>
    </row>
    <row r="69" spans="1:3" ht="12.75">
      <c r="A69" s="4" t="s">
        <v>44</v>
      </c>
      <c r="B69" s="18">
        <v>14721</v>
      </c>
      <c r="C69" s="5">
        <v>38043</v>
      </c>
    </row>
    <row r="70" spans="1:3" ht="12.75">
      <c r="A70" s="4" t="s">
        <v>45</v>
      </c>
      <c r="B70" s="18">
        <v>40772</v>
      </c>
      <c r="C70" s="5">
        <v>105618</v>
      </c>
    </row>
    <row r="71" spans="1:3" ht="12.75">
      <c r="A71" s="4" t="s">
        <v>46</v>
      </c>
      <c r="B71" s="19">
        <v>20513</v>
      </c>
      <c r="C71" s="5">
        <v>50919</v>
      </c>
    </row>
    <row r="72" spans="1:3" ht="12.75">
      <c r="A72" s="4" t="s">
        <v>47</v>
      </c>
      <c r="B72" s="18">
        <v>24896</v>
      </c>
      <c r="C72" s="5">
        <v>65019</v>
      </c>
    </row>
    <row r="73" spans="1:3" ht="12.75">
      <c r="A73" s="4" t="s">
        <v>48</v>
      </c>
      <c r="B73" s="18">
        <v>10152</v>
      </c>
      <c r="C73" s="5">
        <v>26996</v>
      </c>
    </row>
    <row r="74" spans="1:3" ht="12.75">
      <c r="A74" s="4" t="s">
        <v>49</v>
      </c>
      <c r="B74" s="18">
        <v>44807</v>
      </c>
      <c r="C74" s="5">
        <v>114310</v>
      </c>
    </row>
    <row r="75" spans="1:3" ht="12.75">
      <c r="A75" s="4" t="s">
        <v>50</v>
      </c>
      <c r="B75" s="18">
        <v>24652</v>
      </c>
      <c r="C75" s="5">
        <v>67274</v>
      </c>
    </row>
    <row r="76" spans="1:3" ht="12.75">
      <c r="A76" s="4" t="s">
        <v>51</v>
      </c>
      <c r="B76" s="18">
        <v>5627</v>
      </c>
      <c r="C76" s="5">
        <v>11346</v>
      </c>
    </row>
    <row r="77" spans="1:3" ht="12.75">
      <c r="A77" s="4" t="s">
        <v>52</v>
      </c>
      <c r="B77" s="18">
        <v>17770</v>
      </c>
      <c r="C77" s="5">
        <v>48092</v>
      </c>
    </row>
    <row r="78" spans="1:3" ht="12.75">
      <c r="A78" s="4" t="s">
        <v>53</v>
      </c>
      <c r="B78" s="19">
        <v>40611</v>
      </c>
      <c r="C78" s="5">
        <v>104858</v>
      </c>
    </row>
    <row r="79" spans="1:3" ht="12.75">
      <c r="A79" s="4" t="s">
        <v>54</v>
      </c>
      <c r="B79" s="18">
        <v>6994</v>
      </c>
      <c r="C79" s="5">
        <v>17704</v>
      </c>
    </row>
    <row r="80" spans="1:3" ht="12.75">
      <c r="A80" s="4" t="s">
        <v>55</v>
      </c>
      <c r="B80" s="18">
        <v>24972</v>
      </c>
      <c r="C80" s="5">
        <v>59180</v>
      </c>
    </row>
    <row r="81" spans="1:3" ht="12.75">
      <c r="A81" s="4" t="s">
        <v>56</v>
      </c>
      <c r="B81" s="18">
        <v>9753</v>
      </c>
      <c r="C81" s="5">
        <v>28681</v>
      </c>
    </row>
    <row r="82" spans="1:3" ht="12.75">
      <c r="A82" s="4" t="s">
        <v>57</v>
      </c>
      <c r="B82" s="18">
        <v>29465</v>
      </c>
      <c r="C82" s="5">
        <v>77979</v>
      </c>
    </row>
    <row r="83" spans="1:3" ht="12.75">
      <c r="A83" s="4" t="s">
        <v>62</v>
      </c>
      <c r="B83" s="19">
        <v>21437</v>
      </c>
      <c r="C83" s="5">
        <v>23224</v>
      </c>
    </row>
    <row r="84" spans="1:3" ht="12.75">
      <c r="A84" s="4" t="s">
        <v>63</v>
      </c>
      <c r="B84" s="19">
        <v>2167</v>
      </c>
      <c r="C84" s="5">
        <v>390</v>
      </c>
    </row>
    <row r="85" spans="1:3" ht="12.75">
      <c r="A85" s="8" t="s">
        <v>26</v>
      </c>
      <c r="B85" s="10" t="s">
        <v>25</v>
      </c>
      <c r="C85" s="5" t="s">
        <v>25</v>
      </c>
    </row>
    <row r="86" spans="1:3" ht="12.75">
      <c r="A86" s="9" t="s">
        <v>27</v>
      </c>
      <c r="B86" s="10">
        <f>SUM(B62:B85)</f>
        <v>491291</v>
      </c>
      <c r="C86" s="5">
        <f>SUM(C62:C85)</f>
        <v>1191288</v>
      </c>
    </row>
    <row r="87" spans="1:3" ht="12.75">
      <c r="A87" s="9" t="s">
        <v>28</v>
      </c>
      <c r="B87" s="10">
        <v>491281</v>
      </c>
      <c r="C87" s="5">
        <v>1191289</v>
      </c>
    </row>
    <row r="88" spans="1:3" ht="12.75">
      <c r="A88" s="9" t="s">
        <v>29</v>
      </c>
      <c r="B88" s="13">
        <f>B86-B87</f>
        <v>10</v>
      </c>
      <c r="C88" s="14">
        <f>C86-C87</f>
        <v>-1</v>
      </c>
    </row>
    <row r="90" spans="1:7" ht="12.75">
      <c r="A90" s="4">
        <v>80104</v>
      </c>
      <c r="B90" s="4" t="s">
        <v>70</v>
      </c>
      <c r="C90" s="5" t="s">
        <v>71</v>
      </c>
      <c r="E90" s="4">
        <v>80104</v>
      </c>
      <c r="F90" s="4" t="s">
        <v>72</v>
      </c>
      <c r="G90" s="4" t="s">
        <v>73</v>
      </c>
    </row>
    <row r="91" spans="1:7" ht="12.75">
      <c r="A91" s="4" t="s">
        <v>38</v>
      </c>
      <c r="B91" s="10">
        <v>11638</v>
      </c>
      <c r="C91" s="5" t="s">
        <v>25</v>
      </c>
      <c r="E91" s="4" t="s">
        <v>38</v>
      </c>
      <c r="F91" s="10">
        <v>6182</v>
      </c>
      <c r="G91" s="10">
        <v>1176</v>
      </c>
    </row>
    <row r="92" spans="1:7" ht="12.75">
      <c r="A92" s="4" t="s">
        <v>39</v>
      </c>
      <c r="B92" s="10">
        <v>4944</v>
      </c>
      <c r="C92" s="5" t="s">
        <v>25</v>
      </c>
      <c r="E92" s="4" t="s">
        <v>39</v>
      </c>
      <c r="F92" s="10">
        <v>4536</v>
      </c>
      <c r="G92" s="10">
        <v>471</v>
      </c>
    </row>
    <row r="93" spans="1:7" ht="12.75">
      <c r="A93" s="4" t="s">
        <v>60</v>
      </c>
      <c r="B93" s="10">
        <v>2055</v>
      </c>
      <c r="C93" s="5" t="s">
        <v>25</v>
      </c>
      <c r="E93" s="4" t="s">
        <v>60</v>
      </c>
      <c r="F93" s="10">
        <v>1331</v>
      </c>
      <c r="G93" s="10">
        <v>0</v>
      </c>
    </row>
    <row r="94" spans="1:7" ht="12.75">
      <c r="A94" s="4" t="s">
        <v>61</v>
      </c>
      <c r="B94" s="10">
        <v>4848</v>
      </c>
      <c r="C94" s="5">
        <v>0</v>
      </c>
      <c r="E94" s="4" t="s">
        <v>61</v>
      </c>
      <c r="F94" s="10">
        <v>2168</v>
      </c>
      <c r="G94" s="10">
        <v>440</v>
      </c>
    </row>
    <row r="95" spans="1:7" ht="12.75">
      <c r="A95" s="4" t="s">
        <v>41</v>
      </c>
      <c r="B95" s="10">
        <v>7413</v>
      </c>
      <c r="C95" s="5">
        <v>0</v>
      </c>
      <c r="E95" s="4" t="s">
        <v>41</v>
      </c>
      <c r="F95" s="10">
        <v>5757</v>
      </c>
      <c r="G95" s="10">
        <v>1504</v>
      </c>
    </row>
    <row r="96" spans="1:7" ht="12.75">
      <c r="A96" s="4" t="s">
        <v>42</v>
      </c>
      <c r="B96" s="10">
        <v>11722</v>
      </c>
      <c r="C96" s="5">
        <v>0</v>
      </c>
      <c r="E96" s="4" t="s">
        <v>42</v>
      </c>
      <c r="F96" s="10">
        <v>11094</v>
      </c>
      <c r="G96" s="10">
        <v>1414</v>
      </c>
    </row>
    <row r="97" spans="1:7" ht="12.75">
      <c r="A97" s="4" t="s">
        <v>43</v>
      </c>
      <c r="B97" s="10">
        <v>5366</v>
      </c>
      <c r="C97" s="5">
        <v>0</v>
      </c>
      <c r="E97" s="4" t="s">
        <v>43</v>
      </c>
      <c r="F97" s="10">
        <v>4737</v>
      </c>
      <c r="G97" s="10">
        <v>707</v>
      </c>
    </row>
    <row r="98" spans="1:7" ht="12.75">
      <c r="A98" s="4" t="s">
        <v>44</v>
      </c>
      <c r="B98" s="10">
        <v>5206</v>
      </c>
      <c r="C98" s="5">
        <v>0</v>
      </c>
      <c r="E98" s="4" t="s">
        <v>44</v>
      </c>
      <c r="F98" s="10">
        <v>4042</v>
      </c>
      <c r="G98" s="10">
        <v>468</v>
      </c>
    </row>
    <row r="99" spans="1:7" ht="12.75">
      <c r="A99" s="4" t="s">
        <v>45</v>
      </c>
      <c r="B99" s="10">
        <v>14808</v>
      </c>
      <c r="C99" s="5">
        <v>0</v>
      </c>
      <c r="E99" s="4" t="s">
        <v>45</v>
      </c>
      <c r="F99" s="10">
        <v>11999</v>
      </c>
      <c r="G99" s="10">
        <v>1884</v>
      </c>
    </row>
    <row r="100" spans="1:7" ht="12.75">
      <c r="A100" s="4" t="s">
        <v>46</v>
      </c>
      <c r="B100" s="4">
        <v>7060</v>
      </c>
      <c r="C100" s="5">
        <v>0</v>
      </c>
      <c r="E100" s="4" t="s">
        <v>46</v>
      </c>
      <c r="F100" s="4">
        <v>6018</v>
      </c>
      <c r="G100" s="4">
        <v>703</v>
      </c>
    </row>
    <row r="101" spans="1:7" ht="12.75">
      <c r="A101" s="4" t="s">
        <v>47</v>
      </c>
      <c r="B101" s="10">
        <v>8833</v>
      </c>
      <c r="C101" s="5">
        <v>0</v>
      </c>
      <c r="E101" s="4" t="s">
        <v>47</v>
      </c>
      <c r="F101" s="10">
        <v>6400</v>
      </c>
      <c r="G101" s="10">
        <v>936</v>
      </c>
    </row>
    <row r="102" spans="1:7" ht="12.75">
      <c r="A102" s="4" t="s">
        <v>48</v>
      </c>
      <c r="B102" s="10">
        <v>3631</v>
      </c>
      <c r="C102" s="5">
        <v>0</v>
      </c>
      <c r="E102" s="4" t="s">
        <v>48</v>
      </c>
      <c r="F102" s="10">
        <v>3871</v>
      </c>
      <c r="G102" s="10">
        <v>470</v>
      </c>
    </row>
    <row r="103" spans="1:7" ht="12.75">
      <c r="A103" s="4" t="s">
        <v>49</v>
      </c>
      <c r="B103" s="10">
        <v>15907</v>
      </c>
      <c r="C103" s="5">
        <v>3859</v>
      </c>
      <c r="E103" s="4" t="s">
        <v>49</v>
      </c>
      <c r="F103" s="10">
        <v>10277</v>
      </c>
      <c r="G103" s="10">
        <v>1650</v>
      </c>
    </row>
    <row r="104" spans="1:7" ht="12.75">
      <c r="A104" s="4" t="s">
        <v>50</v>
      </c>
      <c r="B104" s="10">
        <v>9444</v>
      </c>
      <c r="C104" s="5">
        <v>0</v>
      </c>
      <c r="E104" s="4" t="s">
        <v>50</v>
      </c>
      <c r="F104" s="10">
        <v>5458</v>
      </c>
      <c r="G104" s="10">
        <v>940</v>
      </c>
    </row>
    <row r="105" spans="1:7" ht="12.75">
      <c r="A105" s="4" t="s">
        <v>51</v>
      </c>
      <c r="B105" s="10">
        <v>1688</v>
      </c>
      <c r="C105" s="5">
        <v>0</v>
      </c>
      <c r="E105" s="4" t="s">
        <v>51</v>
      </c>
      <c r="F105" s="10">
        <v>2270</v>
      </c>
      <c r="G105" s="10">
        <v>235</v>
      </c>
    </row>
    <row r="106" spans="1:7" ht="12.75">
      <c r="A106" s="4" t="s">
        <v>52</v>
      </c>
      <c r="B106" s="10">
        <v>6545</v>
      </c>
      <c r="C106" s="5">
        <v>0</v>
      </c>
      <c r="E106" s="4" t="s">
        <v>52</v>
      </c>
      <c r="F106" s="10">
        <v>9749</v>
      </c>
      <c r="G106" s="10">
        <v>707</v>
      </c>
    </row>
    <row r="107" spans="1:7" ht="12.75">
      <c r="A107" s="4" t="s">
        <v>53</v>
      </c>
      <c r="B107" s="4">
        <v>14222</v>
      </c>
      <c r="C107" s="5">
        <v>0</v>
      </c>
      <c r="E107" s="4" t="s">
        <v>53</v>
      </c>
      <c r="F107" s="4">
        <v>8689</v>
      </c>
      <c r="G107" s="4">
        <v>1210</v>
      </c>
    </row>
    <row r="108" spans="1:7" ht="12.75">
      <c r="A108" s="4" t="s">
        <v>54</v>
      </c>
      <c r="B108" s="10">
        <v>2391</v>
      </c>
      <c r="C108" s="5">
        <v>0</v>
      </c>
      <c r="E108" s="4" t="s">
        <v>54</v>
      </c>
      <c r="F108" s="10">
        <v>2573</v>
      </c>
      <c r="G108" s="10">
        <v>470</v>
      </c>
    </row>
    <row r="109" spans="1:7" ht="12.75">
      <c r="A109" s="4" t="s">
        <v>55</v>
      </c>
      <c r="B109" s="10">
        <v>8024</v>
      </c>
      <c r="C109" s="5">
        <v>0</v>
      </c>
      <c r="E109" s="4" t="s">
        <v>55</v>
      </c>
      <c r="F109" s="10">
        <v>5182</v>
      </c>
      <c r="G109" s="10">
        <v>1172</v>
      </c>
    </row>
    <row r="110" spans="1:7" ht="12.75">
      <c r="A110" s="4" t="s">
        <v>56</v>
      </c>
      <c r="B110" s="10">
        <v>3744</v>
      </c>
      <c r="C110" s="5">
        <v>0</v>
      </c>
      <c r="E110" s="4" t="s">
        <v>56</v>
      </c>
      <c r="F110" s="10">
        <v>12241</v>
      </c>
      <c r="G110" s="10">
        <v>460</v>
      </c>
    </row>
    <row r="111" spans="1:7" ht="12.75">
      <c r="A111" s="4" t="s">
        <v>57</v>
      </c>
      <c r="B111" s="10">
        <v>10739</v>
      </c>
      <c r="C111" s="5">
        <v>0</v>
      </c>
      <c r="E111" s="4" t="s">
        <v>57</v>
      </c>
      <c r="F111" s="10">
        <v>7954</v>
      </c>
      <c r="G111" s="10">
        <v>960</v>
      </c>
    </row>
    <row r="112" spans="1:7" ht="12.75">
      <c r="A112" s="4" t="s">
        <v>62</v>
      </c>
      <c r="B112" s="4">
        <v>3205</v>
      </c>
      <c r="C112" s="5">
        <v>0</v>
      </c>
      <c r="E112" s="4" t="s">
        <v>62</v>
      </c>
      <c r="F112" s="4">
        <v>1301</v>
      </c>
      <c r="G112" s="4">
        <v>0</v>
      </c>
    </row>
    <row r="113" spans="1:7" ht="12.75">
      <c r="A113" s="4" t="s">
        <v>63</v>
      </c>
      <c r="B113" s="4">
        <v>53</v>
      </c>
      <c r="C113" s="5">
        <v>0</v>
      </c>
      <c r="E113" s="4" t="s">
        <v>63</v>
      </c>
      <c r="F113" s="4">
        <v>0</v>
      </c>
      <c r="G113" s="4">
        <v>0</v>
      </c>
    </row>
    <row r="114" spans="1:7" ht="12.75">
      <c r="A114" s="8" t="s">
        <v>26</v>
      </c>
      <c r="B114" s="10" t="s">
        <v>25</v>
      </c>
      <c r="C114" s="5" t="s">
        <v>25</v>
      </c>
      <c r="E114" s="8" t="s">
        <v>26</v>
      </c>
      <c r="F114" s="10">
        <v>600</v>
      </c>
      <c r="G114" s="10" t="s">
        <v>25</v>
      </c>
    </row>
    <row r="115" spans="1:7" ht="12.75">
      <c r="A115" s="9" t="s">
        <v>27</v>
      </c>
      <c r="B115" s="10">
        <f>SUM(B91:B114)</f>
        <v>163486</v>
      </c>
      <c r="C115" s="5">
        <f>SUM(C91:C114)</f>
        <v>3859</v>
      </c>
      <c r="E115" s="9" t="s">
        <v>27</v>
      </c>
      <c r="F115" s="10">
        <f>SUM(F91:F114)</f>
        <v>134429</v>
      </c>
      <c r="G115" s="10">
        <f>SUM(G91:G114)</f>
        <v>17977</v>
      </c>
    </row>
    <row r="116" spans="1:7" ht="12.75">
      <c r="A116" s="9" t="s">
        <v>28</v>
      </c>
      <c r="B116" s="10">
        <v>163486</v>
      </c>
      <c r="C116" s="5">
        <v>3859</v>
      </c>
      <c r="E116" s="9" t="s">
        <v>28</v>
      </c>
      <c r="F116" s="10">
        <v>134429</v>
      </c>
      <c r="G116" s="10">
        <v>17977</v>
      </c>
    </row>
    <row r="117" spans="1:7" ht="12.75">
      <c r="A117" s="9" t="s">
        <v>29</v>
      </c>
      <c r="B117" s="13">
        <f>B115-B116</f>
        <v>0</v>
      </c>
      <c r="C117" s="14">
        <f>C115-C116</f>
        <v>0</v>
      </c>
      <c r="E117" s="9" t="s">
        <v>29</v>
      </c>
      <c r="F117" s="13">
        <f>F115-F116</f>
        <v>0</v>
      </c>
      <c r="G117" s="13">
        <f>G115-G116</f>
        <v>0</v>
      </c>
    </row>
    <row r="119" spans="1:7" ht="12.75">
      <c r="A119" s="4">
        <v>80104</v>
      </c>
      <c r="B119" s="4" t="s">
        <v>74</v>
      </c>
      <c r="C119" s="5" t="s">
        <v>75</v>
      </c>
      <c r="E119" s="4">
        <v>80104</v>
      </c>
      <c r="F119" s="4" t="s">
        <v>76</v>
      </c>
      <c r="G119" s="4" t="s">
        <v>77</v>
      </c>
    </row>
    <row r="120" spans="1:7" ht="12.75">
      <c r="A120" s="4" t="s">
        <v>38</v>
      </c>
      <c r="B120" s="10">
        <v>46540</v>
      </c>
      <c r="C120" s="5">
        <v>4848</v>
      </c>
      <c r="E120" s="4" t="s">
        <v>38</v>
      </c>
      <c r="F120" s="10">
        <v>967</v>
      </c>
      <c r="G120" s="10">
        <v>6126</v>
      </c>
    </row>
    <row r="121" spans="1:7" ht="12.75">
      <c r="A121" s="4" t="s">
        <v>39</v>
      </c>
      <c r="B121" s="10">
        <v>10684</v>
      </c>
      <c r="C121" s="5">
        <v>1670</v>
      </c>
      <c r="E121" s="4" t="s">
        <v>39</v>
      </c>
      <c r="F121" s="10">
        <v>671</v>
      </c>
      <c r="G121" s="10">
        <v>9773</v>
      </c>
    </row>
    <row r="122" spans="1:7" ht="12.75">
      <c r="A122" s="4" t="s">
        <v>60</v>
      </c>
      <c r="B122" s="10">
        <v>0</v>
      </c>
      <c r="C122" s="5">
        <v>0</v>
      </c>
      <c r="E122" s="4" t="s">
        <v>60</v>
      </c>
      <c r="F122" s="10">
        <v>280</v>
      </c>
      <c r="G122" s="10">
        <v>3046</v>
      </c>
    </row>
    <row r="123" spans="1:7" ht="12.75">
      <c r="A123" s="4" t="s">
        <v>61</v>
      </c>
      <c r="B123" s="10">
        <v>19153</v>
      </c>
      <c r="C123" s="5">
        <v>1543</v>
      </c>
      <c r="E123" s="4" t="s">
        <v>61</v>
      </c>
      <c r="F123" s="10">
        <v>732</v>
      </c>
      <c r="G123" s="10">
        <v>20360</v>
      </c>
    </row>
    <row r="124" spans="1:7" ht="12.75">
      <c r="A124" s="4" t="s">
        <v>41</v>
      </c>
      <c r="B124" s="10">
        <v>27923</v>
      </c>
      <c r="C124" s="5">
        <v>9070</v>
      </c>
      <c r="E124" s="4" t="s">
        <v>41</v>
      </c>
      <c r="F124" s="10">
        <v>1130</v>
      </c>
      <c r="G124" s="10">
        <v>7995</v>
      </c>
    </row>
    <row r="125" spans="1:7" ht="12.75">
      <c r="A125" s="4" t="s">
        <v>42</v>
      </c>
      <c r="B125" s="10">
        <v>70183</v>
      </c>
      <c r="C125" s="5">
        <v>6473</v>
      </c>
      <c r="E125" s="4" t="s">
        <v>42</v>
      </c>
      <c r="F125" s="10">
        <v>1156</v>
      </c>
      <c r="G125" s="10">
        <v>7026</v>
      </c>
    </row>
    <row r="126" spans="1:7" ht="12.75">
      <c r="A126" s="4" t="s">
        <v>43</v>
      </c>
      <c r="B126" s="10">
        <v>15611</v>
      </c>
      <c r="C126" s="5">
        <v>2298</v>
      </c>
      <c r="E126" s="4" t="s">
        <v>43</v>
      </c>
      <c r="F126" s="10">
        <v>439</v>
      </c>
      <c r="G126" s="10">
        <v>5378</v>
      </c>
    </row>
    <row r="127" spans="1:7" ht="12.75">
      <c r="A127" s="4" t="s">
        <v>44</v>
      </c>
      <c r="B127" s="10">
        <v>38279</v>
      </c>
      <c r="C127" s="5">
        <v>5070</v>
      </c>
      <c r="E127" s="4" t="s">
        <v>44</v>
      </c>
      <c r="F127" s="10">
        <v>843</v>
      </c>
      <c r="G127" s="10">
        <v>5762</v>
      </c>
    </row>
    <row r="128" spans="1:7" ht="12.75">
      <c r="A128" s="4" t="s">
        <v>45</v>
      </c>
      <c r="B128" s="10">
        <v>50393</v>
      </c>
      <c r="C128" s="5">
        <v>9394</v>
      </c>
      <c r="E128" s="4" t="s">
        <v>45</v>
      </c>
      <c r="F128" s="10">
        <v>1500</v>
      </c>
      <c r="G128" s="10">
        <v>8570</v>
      </c>
    </row>
    <row r="129" spans="1:7" ht="12.75">
      <c r="A129" s="4" t="s">
        <v>46</v>
      </c>
      <c r="B129" s="4">
        <v>49163</v>
      </c>
      <c r="C129" s="5">
        <v>37</v>
      </c>
      <c r="E129" s="4" t="s">
        <v>46</v>
      </c>
      <c r="F129" s="4">
        <v>898</v>
      </c>
      <c r="G129" s="4">
        <v>59546</v>
      </c>
    </row>
    <row r="130" spans="1:7" ht="12.75">
      <c r="A130" s="4" t="s">
        <v>47</v>
      </c>
      <c r="B130" s="10">
        <v>54785</v>
      </c>
      <c r="C130" s="5">
        <v>12753</v>
      </c>
      <c r="E130" s="4" t="s">
        <v>47</v>
      </c>
      <c r="F130" s="10">
        <v>525</v>
      </c>
      <c r="G130" s="10">
        <v>5998</v>
      </c>
    </row>
    <row r="131" spans="1:7" ht="12.75">
      <c r="A131" s="4" t="s">
        <v>48</v>
      </c>
      <c r="B131" s="10">
        <v>4051</v>
      </c>
      <c r="C131" s="5">
        <v>1000</v>
      </c>
      <c r="E131" s="4" t="s">
        <v>48</v>
      </c>
      <c r="F131" s="10">
        <v>298</v>
      </c>
      <c r="G131" s="10">
        <v>3225</v>
      </c>
    </row>
    <row r="132" spans="1:7" ht="12.75">
      <c r="A132" s="4" t="s">
        <v>49</v>
      </c>
      <c r="B132" s="10">
        <v>76936</v>
      </c>
      <c r="C132" s="5">
        <v>7462</v>
      </c>
      <c r="E132" s="4" t="s">
        <v>49</v>
      </c>
      <c r="F132" s="10">
        <v>1500</v>
      </c>
      <c r="G132" s="10">
        <v>6436</v>
      </c>
    </row>
    <row r="133" spans="1:7" ht="12.75">
      <c r="A133" s="4" t="s">
        <v>50</v>
      </c>
      <c r="B133" s="10">
        <v>27762</v>
      </c>
      <c r="C133" s="5">
        <v>5112</v>
      </c>
      <c r="E133" s="4" t="s">
        <v>50</v>
      </c>
      <c r="F133" s="10">
        <v>1315</v>
      </c>
      <c r="G133" s="10">
        <v>8254</v>
      </c>
    </row>
    <row r="134" spans="1:7" ht="12.75">
      <c r="A134" s="4" t="s">
        <v>51</v>
      </c>
      <c r="B134" s="10">
        <v>0</v>
      </c>
      <c r="C134" s="5">
        <v>997</v>
      </c>
      <c r="E134" s="4" t="s">
        <v>51</v>
      </c>
      <c r="F134" s="10">
        <v>465</v>
      </c>
      <c r="G134" s="10">
        <v>3117</v>
      </c>
    </row>
    <row r="135" spans="1:7" ht="12.75">
      <c r="A135" s="4" t="s">
        <v>52</v>
      </c>
      <c r="B135" s="10">
        <v>13509</v>
      </c>
      <c r="C135" s="5">
        <v>2190</v>
      </c>
      <c r="E135" s="4" t="s">
        <v>52</v>
      </c>
      <c r="F135" s="10">
        <v>884</v>
      </c>
      <c r="G135" s="10">
        <v>6707</v>
      </c>
    </row>
    <row r="136" spans="1:7" ht="12.75">
      <c r="A136" s="4" t="s">
        <v>53</v>
      </c>
      <c r="B136" s="4">
        <v>92986</v>
      </c>
      <c r="C136" s="5">
        <v>6377</v>
      </c>
      <c r="E136" s="4" t="s">
        <v>53</v>
      </c>
      <c r="F136" s="4">
        <v>1816</v>
      </c>
      <c r="G136" s="4">
        <v>22136</v>
      </c>
    </row>
    <row r="137" spans="1:7" ht="12.75">
      <c r="A137" s="4" t="s">
        <v>54</v>
      </c>
      <c r="B137" s="10">
        <v>0</v>
      </c>
      <c r="C137" s="5">
        <v>1378</v>
      </c>
      <c r="E137" s="4" t="s">
        <v>54</v>
      </c>
      <c r="F137" s="10">
        <v>175</v>
      </c>
      <c r="G137" s="10">
        <v>3349</v>
      </c>
    </row>
    <row r="138" spans="1:7" ht="12.75">
      <c r="A138" s="4" t="s">
        <v>55</v>
      </c>
      <c r="B138" s="10">
        <v>7646</v>
      </c>
      <c r="C138" s="5">
        <v>10151</v>
      </c>
      <c r="E138" s="4" t="s">
        <v>55</v>
      </c>
      <c r="F138" s="10">
        <v>670</v>
      </c>
      <c r="G138" s="10">
        <v>11870</v>
      </c>
    </row>
    <row r="139" spans="1:7" ht="12.75">
      <c r="A139" s="4" t="s">
        <v>56</v>
      </c>
      <c r="B139" s="10">
        <v>28855</v>
      </c>
      <c r="C139" s="5">
        <v>4952</v>
      </c>
      <c r="E139" s="4" t="s">
        <v>56</v>
      </c>
      <c r="F139" s="10">
        <v>694</v>
      </c>
      <c r="G139" s="10">
        <v>5598</v>
      </c>
    </row>
    <row r="140" spans="1:7" ht="12.75">
      <c r="A140" s="4" t="s">
        <v>57</v>
      </c>
      <c r="B140" s="10">
        <v>52346</v>
      </c>
      <c r="C140" s="5">
        <v>6067</v>
      </c>
      <c r="E140" s="4" t="s">
        <v>57</v>
      </c>
      <c r="F140" s="10">
        <v>1181</v>
      </c>
      <c r="G140" s="10">
        <v>7900</v>
      </c>
    </row>
    <row r="141" spans="1:7" ht="12.75">
      <c r="A141" s="4" t="s">
        <v>62</v>
      </c>
      <c r="B141" s="4">
        <v>10705</v>
      </c>
      <c r="C141" s="5">
        <v>959</v>
      </c>
      <c r="E141" s="4" t="s">
        <v>62</v>
      </c>
      <c r="F141" s="4">
        <v>262</v>
      </c>
      <c r="G141" s="4">
        <v>15543</v>
      </c>
    </row>
    <row r="142" spans="1:7" ht="12.75">
      <c r="A142" s="4" t="s">
        <v>63</v>
      </c>
      <c r="B142" s="4">
        <v>0</v>
      </c>
      <c r="C142" s="5">
        <v>0</v>
      </c>
      <c r="E142" s="4" t="s">
        <v>63</v>
      </c>
      <c r="F142" s="4">
        <v>0</v>
      </c>
      <c r="G142" s="4">
        <v>0</v>
      </c>
    </row>
    <row r="143" spans="1:7" ht="12.75">
      <c r="A143" s="8" t="s">
        <v>26</v>
      </c>
      <c r="B143" s="10">
        <v>0</v>
      </c>
      <c r="C143" s="5">
        <v>47395</v>
      </c>
      <c r="E143" s="8" t="s">
        <v>26</v>
      </c>
      <c r="F143" s="10"/>
      <c r="G143" s="10"/>
    </row>
    <row r="144" spans="1:7" ht="12.75">
      <c r="A144" s="9" t="s">
        <v>27</v>
      </c>
      <c r="B144" s="10">
        <f>SUM(B120:B143)</f>
        <v>697510</v>
      </c>
      <c r="C144" s="5">
        <f>SUM(C120:C143)</f>
        <v>147196</v>
      </c>
      <c r="E144" s="9" t="s">
        <v>27</v>
      </c>
      <c r="F144" s="10">
        <f>SUM(F120:F143)</f>
        <v>18401</v>
      </c>
      <c r="G144" s="10">
        <f>SUM(G120:G143)</f>
        <v>233715</v>
      </c>
    </row>
    <row r="145" spans="1:7" ht="12.75">
      <c r="A145" s="9" t="s">
        <v>28</v>
      </c>
      <c r="B145" s="10">
        <v>697510</v>
      </c>
      <c r="C145" s="5">
        <v>147194</v>
      </c>
      <c r="E145" s="9" t="s">
        <v>28</v>
      </c>
      <c r="F145" s="10">
        <v>18409</v>
      </c>
      <c r="G145" s="10">
        <v>233716</v>
      </c>
    </row>
    <row r="146" spans="1:7" ht="12.75">
      <c r="A146" s="9" t="s">
        <v>29</v>
      </c>
      <c r="B146" s="13">
        <f>B144-B145</f>
        <v>0</v>
      </c>
      <c r="C146" s="14">
        <f>C144-C145</f>
        <v>2</v>
      </c>
      <c r="E146" s="9" t="s">
        <v>29</v>
      </c>
      <c r="F146" s="13">
        <f>F144-F145</f>
        <v>-8</v>
      </c>
      <c r="G146" s="13">
        <f>G144-G145</f>
        <v>-1</v>
      </c>
    </row>
    <row r="148" spans="1:7" ht="12.75">
      <c r="A148" s="4">
        <v>80104</v>
      </c>
      <c r="B148" s="4" t="s">
        <v>78</v>
      </c>
      <c r="C148" s="5" t="s">
        <v>79</v>
      </c>
      <c r="E148" s="4">
        <v>80104</v>
      </c>
      <c r="F148" s="4" t="s">
        <v>80</v>
      </c>
      <c r="G148" s="4" t="s">
        <v>81</v>
      </c>
    </row>
    <row r="149" spans="1:7" ht="12.75">
      <c r="A149" s="4" t="s">
        <v>38</v>
      </c>
      <c r="B149" s="10">
        <v>0</v>
      </c>
      <c r="C149" s="5">
        <v>66</v>
      </c>
      <c r="E149" s="4" t="s">
        <v>38</v>
      </c>
      <c r="F149" s="10">
        <v>27420</v>
      </c>
      <c r="G149" s="10">
        <v>0</v>
      </c>
    </row>
    <row r="150" spans="1:7" ht="12.75">
      <c r="A150" s="4" t="s">
        <v>39</v>
      </c>
      <c r="B150" s="10">
        <v>0</v>
      </c>
      <c r="C150" s="5">
        <v>37</v>
      </c>
      <c r="E150" s="4" t="s">
        <v>39</v>
      </c>
      <c r="F150" s="10">
        <v>11931</v>
      </c>
      <c r="G150" s="10">
        <v>0</v>
      </c>
    </row>
    <row r="151" spans="1:7" ht="12.75">
      <c r="A151" s="4" t="s">
        <v>60</v>
      </c>
      <c r="B151" s="10">
        <v>0</v>
      </c>
      <c r="C151" s="5">
        <v>0</v>
      </c>
      <c r="E151" s="4" t="s">
        <v>60</v>
      </c>
      <c r="F151" s="10">
        <v>6022</v>
      </c>
      <c r="G151" s="10">
        <v>0</v>
      </c>
    </row>
    <row r="152" spans="1:7" ht="12.75">
      <c r="A152" s="4" t="s">
        <v>61</v>
      </c>
      <c r="B152" s="10">
        <v>0</v>
      </c>
      <c r="C152" s="5">
        <v>0</v>
      </c>
      <c r="E152" s="4" t="s">
        <v>61</v>
      </c>
      <c r="F152" s="10">
        <v>11564</v>
      </c>
      <c r="G152" s="10">
        <v>0</v>
      </c>
    </row>
    <row r="153" spans="1:7" ht="12.75">
      <c r="A153" s="4" t="s">
        <v>41</v>
      </c>
      <c r="B153" s="10">
        <v>193</v>
      </c>
      <c r="C153" s="5">
        <v>22</v>
      </c>
      <c r="E153" s="4" t="s">
        <v>41</v>
      </c>
      <c r="F153" s="10">
        <v>16159</v>
      </c>
      <c r="G153" s="10">
        <v>0</v>
      </c>
    </row>
    <row r="154" spans="1:7" ht="12.75">
      <c r="A154" s="4" t="s">
        <v>42</v>
      </c>
      <c r="B154" s="10">
        <v>0</v>
      </c>
      <c r="C154" s="5">
        <v>86</v>
      </c>
      <c r="E154" s="4" t="s">
        <v>42</v>
      </c>
      <c r="F154" s="10">
        <v>28182</v>
      </c>
      <c r="G154" s="10">
        <v>0</v>
      </c>
    </row>
    <row r="155" spans="1:7" ht="12.75">
      <c r="A155" s="4" t="s">
        <v>43</v>
      </c>
      <c r="B155" s="10">
        <v>0</v>
      </c>
      <c r="C155" s="5">
        <v>0</v>
      </c>
      <c r="E155" s="4" t="s">
        <v>43</v>
      </c>
      <c r="F155" s="10">
        <v>12016</v>
      </c>
      <c r="G155" s="10">
        <v>0</v>
      </c>
    </row>
    <row r="156" spans="1:7" ht="12.75">
      <c r="A156" s="4" t="s">
        <v>44</v>
      </c>
      <c r="B156" s="10">
        <v>0</v>
      </c>
      <c r="C156" s="5">
        <v>41</v>
      </c>
      <c r="E156" s="4" t="s">
        <v>44</v>
      </c>
      <c r="F156" s="10">
        <v>11932</v>
      </c>
      <c r="G156" s="10">
        <v>0</v>
      </c>
    </row>
    <row r="157" spans="1:7" ht="12.75">
      <c r="A157" s="4" t="s">
        <v>45</v>
      </c>
      <c r="B157" s="10">
        <v>0</v>
      </c>
      <c r="C157" s="5">
        <v>39</v>
      </c>
      <c r="E157" s="4" t="s">
        <v>45</v>
      </c>
      <c r="F157" s="10">
        <v>36092</v>
      </c>
      <c r="G157" s="10">
        <v>0</v>
      </c>
    </row>
    <row r="158" spans="1:7" ht="12.75">
      <c r="A158" s="4" t="s">
        <v>46</v>
      </c>
      <c r="B158" s="4">
        <v>0</v>
      </c>
      <c r="C158" s="5">
        <v>0</v>
      </c>
      <c r="E158" s="4" t="s">
        <v>46</v>
      </c>
      <c r="F158" s="4">
        <v>16305</v>
      </c>
      <c r="G158" s="4">
        <v>0</v>
      </c>
    </row>
    <row r="159" spans="1:7" ht="12.75">
      <c r="A159" s="4" t="s">
        <v>47</v>
      </c>
      <c r="B159" s="10">
        <v>0</v>
      </c>
      <c r="C159" s="5">
        <v>122</v>
      </c>
      <c r="E159" s="4" t="s">
        <v>47</v>
      </c>
      <c r="F159" s="10">
        <v>20343</v>
      </c>
      <c r="G159" s="10">
        <v>0</v>
      </c>
    </row>
    <row r="160" spans="1:7" ht="12.75">
      <c r="A160" s="4" t="s">
        <v>48</v>
      </c>
      <c r="B160" s="10">
        <v>0</v>
      </c>
      <c r="C160" s="5">
        <v>0</v>
      </c>
      <c r="E160" s="4" t="s">
        <v>48</v>
      </c>
      <c r="F160" s="10">
        <v>8091</v>
      </c>
      <c r="G160" s="10">
        <v>0</v>
      </c>
    </row>
    <row r="161" spans="1:7" ht="12.75">
      <c r="A161" s="4" t="s">
        <v>49</v>
      </c>
      <c r="B161" s="10">
        <v>0</v>
      </c>
      <c r="C161" s="5">
        <v>182</v>
      </c>
      <c r="E161" s="4" t="s">
        <v>49</v>
      </c>
      <c r="F161" s="10">
        <v>38055</v>
      </c>
      <c r="G161" s="10">
        <v>0</v>
      </c>
    </row>
    <row r="162" spans="1:7" ht="12.75">
      <c r="A162" s="4" t="s">
        <v>50</v>
      </c>
      <c r="B162" s="10">
        <v>0</v>
      </c>
      <c r="C162" s="5">
        <v>37</v>
      </c>
      <c r="E162" s="4" t="s">
        <v>50</v>
      </c>
      <c r="F162" s="10">
        <v>22261</v>
      </c>
      <c r="G162" s="10">
        <v>0</v>
      </c>
    </row>
    <row r="163" spans="1:7" ht="12.75">
      <c r="A163" s="4" t="s">
        <v>51</v>
      </c>
      <c r="B163" s="10">
        <v>0</v>
      </c>
      <c r="C163" s="5">
        <v>0</v>
      </c>
      <c r="E163" s="4" t="s">
        <v>51</v>
      </c>
      <c r="F163" s="10">
        <v>3793</v>
      </c>
      <c r="G163" s="10">
        <v>0</v>
      </c>
    </row>
    <row r="164" spans="1:7" ht="12.75">
      <c r="A164" s="4" t="s">
        <v>52</v>
      </c>
      <c r="B164" s="10">
        <v>0</v>
      </c>
      <c r="C164" s="5">
        <v>134</v>
      </c>
      <c r="E164" s="4" t="s">
        <v>52</v>
      </c>
      <c r="F164" s="10">
        <v>14428</v>
      </c>
      <c r="G164" s="10">
        <v>0</v>
      </c>
    </row>
    <row r="165" spans="1:7" ht="12.75">
      <c r="A165" s="4" t="s">
        <v>53</v>
      </c>
      <c r="B165" s="4">
        <v>0</v>
      </c>
      <c r="C165" s="5">
        <v>118</v>
      </c>
      <c r="E165" s="4" t="s">
        <v>53</v>
      </c>
      <c r="F165" s="4">
        <v>34406</v>
      </c>
      <c r="G165" s="4">
        <v>0</v>
      </c>
    </row>
    <row r="166" spans="1:7" ht="12.75">
      <c r="A166" s="4" t="s">
        <v>54</v>
      </c>
      <c r="B166" s="10">
        <v>0</v>
      </c>
      <c r="C166" s="5">
        <v>0</v>
      </c>
      <c r="E166" s="4" t="s">
        <v>54</v>
      </c>
      <c r="F166" s="10">
        <v>5855</v>
      </c>
      <c r="G166" s="10">
        <v>0</v>
      </c>
    </row>
    <row r="167" spans="1:7" ht="12.75">
      <c r="A167" s="4" t="s">
        <v>55</v>
      </c>
      <c r="B167" s="10">
        <v>0</v>
      </c>
      <c r="C167" s="5">
        <v>0</v>
      </c>
      <c r="E167" s="4" t="s">
        <v>55</v>
      </c>
      <c r="F167" s="10">
        <v>19518</v>
      </c>
      <c r="G167" s="10">
        <v>0</v>
      </c>
    </row>
    <row r="168" spans="1:7" ht="12.75">
      <c r="A168" s="4" t="s">
        <v>56</v>
      </c>
      <c r="B168" s="10">
        <v>0</v>
      </c>
      <c r="C168" s="5">
        <v>668</v>
      </c>
      <c r="E168" s="4" t="s">
        <v>56</v>
      </c>
      <c r="F168" s="10">
        <v>8592</v>
      </c>
      <c r="G168" s="10">
        <v>628</v>
      </c>
    </row>
    <row r="169" spans="1:7" ht="12.75">
      <c r="A169" s="4" t="s">
        <v>57</v>
      </c>
      <c r="B169" s="10">
        <v>0</v>
      </c>
      <c r="C169" s="5">
        <v>182</v>
      </c>
      <c r="E169" s="4" t="s">
        <v>57</v>
      </c>
      <c r="F169" s="10">
        <v>24235</v>
      </c>
      <c r="G169" s="10">
        <v>0</v>
      </c>
    </row>
    <row r="170" spans="1:7" ht="12.75">
      <c r="A170" s="4" t="s">
        <v>62</v>
      </c>
      <c r="B170" s="4">
        <v>0</v>
      </c>
      <c r="C170" s="5">
        <v>0</v>
      </c>
      <c r="E170" s="4" t="s">
        <v>62</v>
      </c>
      <c r="F170" s="4">
        <v>7150</v>
      </c>
      <c r="G170" s="4">
        <v>0</v>
      </c>
    </row>
    <row r="171" spans="1:7" ht="12.75">
      <c r="A171" s="4" t="s">
        <v>63</v>
      </c>
      <c r="B171" s="4">
        <v>0</v>
      </c>
      <c r="C171" s="5">
        <v>0</v>
      </c>
      <c r="E171" s="4" t="s">
        <v>63</v>
      </c>
      <c r="F171" s="4">
        <v>0</v>
      </c>
      <c r="G171" s="4">
        <v>0</v>
      </c>
    </row>
    <row r="172" spans="1:7" ht="12.75">
      <c r="A172" s="8" t="s">
        <v>26</v>
      </c>
      <c r="B172" s="10"/>
      <c r="C172" s="5"/>
      <c r="E172" s="8" t="s">
        <v>26</v>
      </c>
      <c r="F172" s="10">
        <v>14146</v>
      </c>
      <c r="G172" s="10">
        <v>0</v>
      </c>
    </row>
    <row r="173" spans="1:7" ht="12.75">
      <c r="A173" s="9" t="s">
        <v>27</v>
      </c>
      <c r="B173" s="10">
        <f>SUM(B149:B172)</f>
        <v>193</v>
      </c>
      <c r="C173" s="5">
        <f>SUM(C149:C172)</f>
        <v>1734</v>
      </c>
      <c r="E173" s="9" t="s">
        <v>27</v>
      </c>
      <c r="F173" s="10">
        <f>SUM(F149:F172)</f>
        <v>398496</v>
      </c>
      <c r="G173" s="10">
        <f>SUM(G149:G172)</f>
        <v>628</v>
      </c>
    </row>
    <row r="174" spans="1:7" ht="12.75">
      <c r="A174" s="9" t="s">
        <v>28</v>
      </c>
      <c r="B174" s="10">
        <v>193</v>
      </c>
      <c r="C174" s="5">
        <v>1734</v>
      </c>
      <c r="E174" s="9" t="s">
        <v>28</v>
      </c>
      <c r="F174" s="10">
        <v>398496</v>
      </c>
      <c r="G174" s="10">
        <v>628</v>
      </c>
    </row>
    <row r="175" spans="1:7" ht="12.75">
      <c r="A175" s="9" t="s">
        <v>29</v>
      </c>
      <c r="B175" s="13">
        <f>B173-B174</f>
        <v>0</v>
      </c>
      <c r="C175" s="14">
        <f>C173-C174</f>
        <v>0</v>
      </c>
      <c r="E175" s="9" t="s">
        <v>29</v>
      </c>
      <c r="F175" s="13">
        <f>F173-F174</f>
        <v>0</v>
      </c>
      <c r="G175" s="13">
        <f>G173-G174</f>
        <v>0</v>
      </c>
    </row>
    <row r="177" spans="1:3" ht="12.75">
      <c r="A177" s="4">
        <v>80104</v>
      </c>
      <c r="B177" s="4" t="s">
        <v>82</v>
      </c>
      <c r="C177" s="5" t="s">
        <v>83</v>
      </c>
    </row>
    <row r="178" spans="1:3" ht="12.75">
      <c r="A178" s="4" t="s">
        <v>38</v>
      </c>
      <c r="B178" s="10">
        <v>0</v>
      </c>
      <c r="C178" s="5">
        <v>0</v>
      </c>
    </row>
    <row r="179" spans="1:3" ht="12.75">
      <c r="A179" s="4" t="s">
        <v>39</v>
      </c>
      <c r="B179" s="10">
        <v>0</v>
      </c>
      <c r="C179" s="5">
        <v>0</v>
      </c>
    </row>
    <row r="180" spans="1:3" ht="12.75">
      <c r="A180" s="4" t="s">
        <v>60</v>
      </c>
      <c r="B180" s="10">
        <v>0</v>
      </c>
      <c r="C180" s="5">
        <v>0</v>
      </c>
    </row>
    <row r="181" spans="1:3" ht="12.75">
      <c r="A181" s="4" t="s">
        <v>61</v>
      </c>
      <c r="B181" s="10">
        <v>0</v>
      </c>
      <c r="C181" s="5">
        <v>0</v>
      </c>
    </row>
    <row r="182" spans="1:3" ht="12.75">
      <c r="A182" s="4" t="s">
        <v>41</v>
      </c>
      <c r="B182" s="10">
        <v>0</v>
      </c>
      <c r="C182" s="5">
        <v>0</v>
      </c>
    </row>
    <row r="183" spans="1:3" ht="12.75">
      <c r="A183" s="4" t="s">
        <v>42</v>
      </c>
      <c r="B183" s="10">
        <v>895</v>
      </c>
      <c r="C183" s="5">
        <v>0</v>
      </c>
    </row>
    <row r="184" spans="1:3" ht="12.75">
      <c r="A184" s="4" t="s">
        <v>43</v>
      </c>
      <c r="B184" s="10">
        <v>0</v>
      </c>
      <c r="C184" s="5">
        <v>0</v>
      </c>
    </row>
    <row r="185" spans="1:3" ht="12.75">
      <c r="A185" s="4" t="s">
        <v>44</v>
      </c>
      <c r="B185" s="10">
        <v>0</v>
      </c>
      <c r="C185" s="5">
        <v>0</v>
      </c>
    </row>
    <row r="186" spans="1:3" ht="12.75">
      <c r="A186" s="4" t="s">
        <v>45</v>
      </c>
      <c r="B186" s="10">
        <v>0</v>
      </c>
      <c r="C186" s="5">
        <v>0</v>
      </c>
    </row>
    <row r="187" spans="1:3" ht="12.75">
      <c r="A187" s="4" t="s">
        <v>46</v>
      </c>
      <c r="B187" s="4">
        <v>0</v>
      </c>
      <c r="C187" s="5">
        <v>0</v>
      </c>
    </row>
    <row r="188" spans="1:3" ht="12.75">
      <c r="A188" s="4" t="s">
        <v>47</v>
      </c>
      <c r="B188" s="10">
        <v>0</v>
      </c>
      <c r="C188" s="5">
        <v>6500</v>
      </c>
    </row>
    <row r="189" spans="1:3" ht="12.75">
      <c r="A189" s="4" t="s">
        <v>48</v>
      </c>
      <c r="B189" s="10">
        <v>0</v>
      </c>
      <c r="C189" s="5">
        <v>0</v>
      </c>
    </row>
    <row r="190" spans="1:3" ht="12.75">
      <c r="A190" s="4" t="s">
        <v>49</v>
      </c>
      <c r="B190" s="10">
        <v>0</v>
      </c>
      <c r="C190" s="5">
        <v>0</v>
      </c>
    </row>
    <row r="191" spans="1:3" ht="12.75">
      <c r="A191" s="4" t="s">
        <v>50</v>
      </c>
      <c r="B191" s="10">
        <v>0</v>
      </c>
      <c r="C191" s="5">
        <v>0</v>
      </c>
    </row>
    <row r="192" spans="1:3" ht="12.75">
      <c r="A192" s="4" t="s">
        <v>51</v>
      </c>
      <c r="B192" s="10">
        <v>0</v>
      </c>
      <c r="C192" s="5">
        <v>0</v>
      </c>
    </row>
    <row r="193" spans="1:3" ht="12.75">
      <c r="A193" s="4" t="s">
        <v>52</v>
      </c>
      <c r="B193" s="10">
        <v>0</v>
      </c>
      <c r="C193" s="5">
        <v>0</v>
      </c>
    </row>
    <row r="194" spans="1:3" ht="12.75">
      <c r="A194" s="4" t="s">
        <v>53</v>
      </c>
      <c r="B194" s="4">
        <v>0</v>
      </c>
      <c r="C194" s="5">
        <v>0</v>
      </c>
    </row>
    <row r="195" spans="1:3" ht="12.75">
      <c r="A195" s="4" t="s">
        <v>54</v>
      </c>
      <c r="B195" s="10">
        <v>0</v>
      </c>
      <c r="C195" s="5">
        <v>0</v>
      </c>
    </row>
    <row r="196" spans="1:3" ht="12.75">
      <c r="A196" s="4" t="s">
        <v>55</v>
      </c>
      <c r="B196" s="10">
        <v>0</v>
      </c>
      <c r="C196" s="5">
        <v>0</v>
      </c>
    </row>
    <row r="197" spans="1:3" ht="12.75">
      <c r="A197" s="4" t="s">
        <v>56</v>
      </c>
      <c r="B197" s="10">
        <v>0</v>
      </c>
      <c r="C197" s="5">
        <v>14300</v>
      </c>
    </row>
    <row r="198" spans="1:3" ht="12.75">
      <c r="A198" s="4" t="s">
        <v>57</v>
      </c>
      <c r="B198" s="10">
        <v>0</v>
      </c>
      <c r="C198" s="5">
        <v>0</v>
      </c>
    </row>
    <row r="199" spans="1:3" ht="12.75">
      <c r="A199" s="4" t="s">
        <v>62</v>
      </c>
      <c r="B199" s="4">
        <v>0</v>
      </c>
      <c r="C199" s="5">
        <v>0</v>
      </c>
    </row>
    <row r="200" spans="1:3" ht="12.75">
      <c r="A200" s="4" t="s">
        <v>63</v>
      </c>
      <c r="B200" s="4">
        <v>0</v>
      </c>
      <c r="C200" s="5">
        <v>0</v>
      </c>
    </row>
    <row r="201" spans="1:3" ht="12.75">
      <c r="A201" s="8" t="s">
        <v>26</v>
      </c>
      <c r="B201" s="10">
        <v>0</v>
      </c>
      <c r="C201" s="5">
        <v>0</v>
      </c>
    </row>
    <row r="202" spans="1:3" ht="12.75">
      <c r="A202" s="9" t="s">
        <v>27</v>
      </c>
      <c r="B202" s="10">
        <f>SUM(B178:B201)</f>
        <v>895</v>
      </c>
      <c r="C202" s="5">
        <f>SUM(C178:C201)</f>
        <v>20800</v>
      </c>
    </row>
    <row r="203" spans="1:3" ht="12.75">
      <c r="A203" s="9" t="s">
        <v>28</v>
      </c>
      <c r="B203" s="10">
        <v>895</v>
      </c>
      <c r="C203" s="5">
        <v>20800</v>
      </c>
    </row>
    <row r="204" spans="1:3" ht="12.75">
      <c r="A204" s="9" t="s">
        <v>29</v>
      </c>
      <c r="B204" s="13">
        <f>B202-B203</f>
        <v>0</v>
      </c>
      <c r="C204" s="14">
        <f>C202-C203</f>
        <v>0</v>
      </c>
    </row>
  </sheetData>
  <sheetProtection selectLockedCells="1" selectUnlockedCells="1"/>
  <printOptions/>
  <pageMargins left="0.7479166666666667" right="0.7479166666666667" top="0.6701388888888888" bottom="0.670138888888888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90" zoomScaleNormal="90" zoomScaleSheetLayoutView="90" workbookViewId="0" topLeftCell="A1">
      <selection activeCell="C12" sqref="C12"/>
    </sheetView>
  </sheetViews>
  <sheetFormatPr defaultColWidth="8.796875" defaultRowHeight="15"/>
  <cols>
    <col min="1" max="1" width="7.09765625" style="1" customWidth="1"/>
    <col min="2" max="2" width="14.19921875" style="1" customWidth="1"/>
    <col min="3" max="3" width="12.69921875" style="2" customWidth="1"/>
    <col min="4" max="4" width="9" style="1" customWidth="1"/>
    <col min="6" max="6" width="10.09765625" style="0" customWidth="1"/>
    <col min="7" max="7" width="10.19921875" style="0" customWidth="1"/>
  </cols>
  <sheetData>
    <row r="1" spans="1:3" ht="12.75">
      <c r="A1" s="3">
        <v>80110</v>
      </c>
      <c r="B1" s="4" t="s">
        <v>0</v>
      </c>
      <c r="C1" s="5" t="s">
        <v>1</v>
      </c>
    </row>
    <row r="2" spans="1:3" ht="12.75">
      <c r="A2" s="4" t="s">
        <v>18</v>
      </c>
      <c r="B2" s="10">
        <f>'Tabela Nr 23'!G84</f>
        <v>2743015</v>
      </c>
      <c r="C2" s="5">
        <f>'Tabela Nr 23'!H84</f>
        <v>1481960.0899999999</v>
      </c>
    </row>
    <row r="3" spans="1:3" ht="12.75">
      <c r="A3" s="4" t="s">
        <v>19</v>
      </c>
      <c r="B3" s="10">
        <f>'Tabela Nr 23'!G112</f>
        <v>3255611</v>
      </c>
      <c r="C3" s="5">
        <f>'Tabela Nr 23'!H112</f>
        <v>1772862.55</v>
      </c>
    </row>
    <row r="4" spans="1:3" ht="12.75">
      <c r="A4" s="4" t="s">
        <v>20</v>
      </c>
      <c r="B4" s="10">
        <f>'Tabela Nr 23'!G152</f>
        <v>2736127</v>
      </c>
      <c r="C4" s="5">
        <f>'Tabela Nr 23'!H152</f>
        <v>1519566.63</v>
      </c>
    </row>
    <row r="5" spans="1:3" ht="12.75">
      <c r="A5" s="4" t="s">
        <v>21</v>
      </c>
      <c r="B5" s="10">
        <f>'Tabela Nr 23'!G194</f>
        <v>1070586</v>
      </c>
      <c r="C5" s="5">
        <f>'Tabela Nr 23'!H194</f>
        <v>561110.27</v>
      </c>
    </row>
    <row r="6" spans="1:3" ht="12.75">
      <c r="A6" s="4" t="s">
        <v>22</v>
      </c>
      <c r="B6" s="10">
        <f>'Tabela Nr 23'!G232</f>
        <v>1830445</v>
      </c>
      <c r="C6" s="5">
        <f>'Tabela Nr 23'!H232</f>
        <v>932700.31</v>
      </c>
    </row>
    <row r="7" spans="1:3" ht="12.75">
      <c r="A7" s="4" t="s">
        <v>23</v>
      </c>
      <c r="B7" s="10">
        <f>'Tabela Nr 23'!G266</f>
        <v>1072867</v>
      </c>
      <c r="C7" s="5">
        <f>'Tabela Nr 23'!H266</f>
        <v>592602.27</v>
      </c>
    </row>
    <row r="8" spans="1:3" ht="12.75">
      <c r="A8" s="4" t="s">
        <v>24</v>
      </c>
      <c r="B8" s="10">
        <f>'Tabela Nr 23'!G297</f>
        <v>503803</v>
      </c>
      <c r="C8" s="5">
        <f>'Tabela Nr 23'!H297</f>
        <v>252888.07</v>
      </c>
    </row>
    <row r="9" spans="1:3" ht="12.75">
      <c r="A9" s="8" t="s">
        <v>26</v>
      </c>
      <c r="B9" s="10">
        <f>'Tabela Nr 23'!G511</f>
        <v>45000</v>
      </c>
      <c r="C9" s="5">
        <f>'Tabela Nr 23'!H511</f>
        <v>44862.4</v>
      </c>
    </row>
    <row r="10" spans="1:3" ht="12.75">
      <c r="A10" s="9" t="s">
        <v>27</v>
      </c>
      <c r="B10" s="10">
        <f>SUM(B2:B9)</f>
        <v>13257454</v>
      </c>
      <c r="C10" s="5">
        <f>SUM(C2:C9)</f>
        <v>7158552.59</v>
      </c>
    </row>
    <row r="11" spans="1:3" ht="12.75">
      <c r="A11" s="9" t="s">
        <v>28</v>
      </c>
      <c r="B11" s="10">
        <v>13257454</v>
      </c>
      <c r="C11" s="5">
        <v>7158552.59</v>
      </c>
    </row>
    <row r="12" spans="1:3" ht="12.75">
      <c r="A12" s="9" t="s">
        <v>29</v>
      </c>
      <c r="B12" s="11">
        <f>B10-B11</f>
        <v>0</v>
      </c>
      <c r="C12" s="12">
        <f>C10-C11</f>
        <v>0</v>
      </c>
    </row>
    <row r="13" spans="1:3" ht="12.75">
      <c r="A13" s="9"/>
      <c r="B13" s="6"/>
      <c r="C13" s="7"/>
    </row>
    <row r="14" spans="1:3" ht="12.75">
      <c r="A14" s="3">
        <v>80120</v>
      </c>
      <c r="B14" s="4" t="s">
        <v>0</v>
      </c>
      <c r="C14" s="5" t="s">
        <v>1</v>
      </c>
    </row>
    <row r="15" spans="1:7" ht="12.75">
      <c r="A15" s="4" t="s">
        <v>84</v>
      </c>
      <c r="B15" s="10">
        <f>'Tabela Nr 23'!G333</f>
        <v>2951064</v>
      </c>
      <c r="C15" s="5">
        <f>'Tabela Nr 23'!H333</f>
        <v>1550797.62</v>
      </c>
      <c r="E15" s="20"/>
      <c r="F15" s="21"/>
      <c r="G15" s="21"/>
    </row>
    <row r="16" spans="1:7" ht="12.75">
      <c r="A16" s="4" t="s">
        <v>85</v>
      </c>
      <c r="B16" s="10">
        <f>'Tabela Nr 23'!G367</f>
        <v>1944296</v>
      </c>
      <c r="C16" s="5">
        <f>'Tabela Nr 23'!H367</f>
        <v>1024246.61</v>
      </c>
      <c r="E16" s="20"/>
      <c r="F16" s="21"/>
      <c r="G16" s="21"/>
    </row>
    <row r="17" spans="1:7" ht="12.75">
      <c r="A17" s="4" t="s">
        <v>86</v>
      </c>
      <c r="B17" s="10">
        <v>0</v>
      </c>
      <c r="C17" s="5">
        <v>0</v>
      </c>
      <c r="E17" s="20"/>
      <c r="F17" s="21"/>
      <c r="G17" s="21"/>
    </row>
    <row r="18" spans="1:7" ht="12.75">
      <c r="A18" s="4"/>
      <c r="B18" s="10"/>
      <c r="C18" s="5"/>
      <c r="E18" s="20"/>
      <c r="F18" s="21"/>
      <c r="G18" s="21"/>
    </row>
    <row r="19" spans="1:7" ht="12.75">
      <c r="A19" s="4"/>
      <c r="B19" s="10"/>
      <c r="C19" s="5"/>
      <c r="E19" s="20"/>
      <c r="F19" s="21"/>
      <c r="G19" s="21"/>
    </row>
    <row r="20" spans="1:7" ht="12.75">
      <c r="A20" s="4"/>
      <c r="B20" s="10"/>
      <c r="C20" s="5"/>
      <c r="E20" s="20"/>
      <c r="F20" s="21"/>
      <c r="G20" s="21"/>
    </row>
    <row r="21" spans="1:7" ht="12.75">
      <c r="A21" s="4"/>
      <c r="B21" s="10"/>
      <c r="C21" s="5"/>
      <c r="E21" s="20"/>
      <c r="F21" s="21"/>
      <c r="G21" s="21"/>
    </row>
    <row r="22" spans="1:7" ht="12.75">
      <c r="A22" s="4"/>
      <c r="B22" s="10"/>
      <c r="C22" s="5"/>
      <c r="E22" s="20"/>
      <c r="F22" s="21"/>
      <c r="G22" s="21"/>
    </row>
    <row r="23" spans="1:7" ht="12.75">
      <c r="A23" s="4" t="s">
        <v>26</v>
      </c>
      <c r="B23" s="10">
        <f>'Tabela Nr 23'!G513</f>
        <v>15000</v>
      </c>
      <c r="C23" s="5">
        <f>'Tabela Nr 23'!H513</f>
        <v>10731.47</v>
      </c>
      <c r="E23" s="20"/>
      <c r="F23" s="21"/>
      <c r="G23" s="21"/>
    </row>
    <row r="24" spans="1:7" ht="12.75">
      <c r="A24" s="4" t="s">
        <v>27</v>
      </c>
      <c r="B24" s="10">
        <f>SUM(B15:B23)</f>
        <v>4910360</v>
      </c>
      <c r="C24" s="5">
        <f>SUM(C15:C23)</f>
        <v>2585775.7</v>
      </c>
      <c r="E24" s="20"/>
      <c r="F24" s="21"/>
      <c r="G24" s="21"/>
    </row>
    <row r="25" spans="1:7" ht="12.75">
      <c r="A25" s="4" t="s">
        <v>28</v>
      </c>
      <c r="B25" s="10">
        <v>4910360</v>
      </c>
      <c r="C25" s="5">
        <v>2585775.7</v>
      </c>
      <c r="E25" s="20"/>
      <c r="F25" s="21"/>
      <c r="G25" s="21"/>
    </row>
    <row r="26" spans="1:3" ht="12.75">
      <c r="A26" s="9" t="s">
        <v>29</v>
      </c>
      <c r="B26" s="11">
        <f>B25-B24</f>
        <v>0</v>
      </c>
      <c r="C26" s="12">
        <f>C25-C24</f>
        <v>0</v>
      </c>
    </row>
    <row r="27" spans="1:3" ht="12.75">
      <c r="A27" s="9"/>
      <c r="B27" s="6"/>
      <c r="C27" s="7"/>
    </row>
    <row r="28" spans="1:3" ht="12.75">
      <c r="A28" s="3">
        <v>80123</v>
      </c>
      <c r="B28" s="4" t="s">
        <v>37</v>
      </c>
      <c r="C28" s="5" t="s">
        <v>1</v>
      </c>
    </row>
    <row r="29" spans="1:3" ht="12.75">
      <c r="A29" s="4" t="s">
        <v>87</v>
      </c>
      <c r="B29" s="10">
        <f>'Tabela Nr 23'!G2124</f>
        <v>637955</v>
      </c>
      <c r="C29" s="5">
        <f>'Tabela Nr 23'!H2124</f>
        <v>358333.32</v>
      </c>
    </row>
    <row r="30" spans="1:3" ht="12.75">
      <c r="A30" s="4" t="s">
        <v>88</v>
      </c>
      <c r="B30" s="10">
        <f>'Tabela Nr 23'!G2175</f>
        <v>1250787</v>
      </c>
      <c r="C30" s="5">
        <f>'Tabela Nr 23'!H2175</f>
        <v>583806.0900000001</v>
      </c>
    </row>
    <row r="31" spans="1:3" ht="12.75">
      <c r="A31" s="4"/>
      <c r="B31" s="10"/>
      <c r="C31" s="5"/>
    </row>
    <row r="32" spans="1:3" ht="12.75">
      <c r="A32" s="4" t="s">
        <v>26</v>
      </c>
      <c r="B32" s="10">
        <v>0</v>
      </c>
      <c r="C32" s="5">
        <v>0</v>
      </c>
    </row>
    <row r="33" spans="1:3" ht="12.75">
      <c r="A33" s="4" t="s">
        <v>27</v>
      </c>
      <c r="B33" s="10">
        <f>SUM(B29:B32)</f>
        <v>1888742</v>
      </c>
      <c r="C33" s="5">
        <f>SUM(C29:C32)</f>
        <v>942139.4100000001</v>
      </c>
    </row>
    <row r="34" spans="1:3" ht="12.75">
      <c r="A34" s="4" t="s">
        <v>28</v>
      </c>
      <c r="B34" s="10">
        <v>1888742</v>
      </c>
      <c r="C34" s="5">
        <v>942139.41</v>
      </c>
    </row>
    <row r="35" spans="1:3" ht="12.75">
      <c r="A35" s="9" t="s">
        <v>29</v>
      </c>
      <c r="B35" s="11">
        <f>B34-B33</f>
        <v>0</v>
      </c>
      <c r="C35" s="12">
        <f>C34-C33</f>
        <v>0</v>
      </c>
    </row>
    <row r="37" spans="1:3" ht="12.75">
      <c r="A37" s="3">
        <v>80130</v>
      </c>
      <c r="B37" s="4" t="s">
        <v>0</v>
      </c>
      <c r="C37" s="5" t="s">
        <v>1</v>
      </c>
    </row>
    <row r="38" spans="1:3" ht="12.75">
      <c r="A38" s="4" t="s">
        <v>87</v>
      </c>
      <c r="B38" s="10">
        <f>'Tabela Nr 23'!G2130</f>
        <v>1740759</v>
      </c>
      <c r="C38" s="5">
        <f>'Tabela Nr 23'!H2130</f>
        <v>945908.7000000001</v>
      </c>
    </row>
    <row r="39" spans="1:3" ht="12.75">
      <c r="A39" s="4" t="s">
        <v>89</v>
      </c>
      <c r="B39" s="10">
        <f>'Tabela Nr 23'!G2154</f>
        <v>1340259</v>
      </c>
      <c r="C39" s="5">
        <f>'Tabela Nr 23'!H2154</f>
        <v>770915.6</v>
      </c>
    </row>
    <row r="40" spans="1:3" ht="12.75">
      <c r="A40" s="4" t="s">
        <v>88</v>
      </c>
      <c r="B40" s="10">
        <f>'Tabela Nr 23'!G2192</f>
        <v>149338</v>
      </c>
      <c r="C40" s="5">
        <f>'Tabela Nr 23'!H2192</f>
        <v>118659.74</v>
      </c>
    </row>
    <row r="41" spans="1:3" ht="12.75">
      <c r="A41" s="4" t="s">
        <v>26</v>
      </c>
      <c r="B41" s="10">
        <f>'Tabela Nr 23'!G515</f>
        <v>15000</v>
      </c>
      <c r="C41" s="5">
        <f>'Tabela Nr 23'!H515</f>
        <v>14300</v>
      </c>
    </row>
    <row r="42" spans="1:3" ht="12.75">
      <c r="A42" s="4" t="s">
        <v>27</v>
      </c>
      <c r="B42" s="10">
        <f>SUM(B38:B41)</f>
        <v>3245356</v>
      </c>
      <c r="C42" s="5">
        <f>SUM(C38:C41)</f>
        <v>1849784.04</v>
      </c>
    </row>
    <row r="43" spans="1:3" ht="12.75">
      <c r="A43" s="4" t="s">
        <v>28</v>
      </c>
      <c r="B43" s="10">
        <v>3245356</v>
      </c>
      <c r="C43" s="5">
        <v>1849784.04</v>
      </c>
    </row>
    <row r="44" spans="1:3" ht="12.75">
      <c r="A44" s="9" t="s">
        <v>29</v>
      </c>
      <c r="B44" s="11">
        <f>B43-B42</f>
        <v>0</v>
      </c>
      <c r="C44" s="12">
        <f>C43-C42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4"/>
  <sheetViews>
    <sheetView view="pageBreakPreview" zoomScale="80" zoomScaleSheetLayoutView="80" workbookViewId="0" topLeftCell="A94">
      <selection activeCell="B105" sqref="B105"/>
    </sheetView>
  </sheetViews>
  <sheetFormatPr defaultColWidth="8.796875" defaultRowHeight="15"/>
  <cols>
    <col min="1" max="1" width="7.69921875" style="1" customWidth="1"/>
    <col min="2" max="2" width="14.19921875" style="1" customWidth="1"/>
    <col min="3" max="3" width="14.09765625" style="2" customWidth="1"/>
    <col min="4" max="4" width="9" style="1" customWidth="1"/>
    <col min="8" max="8" width="12" style="0" customWidth="1"/>
  </cols>
  <sheetData>
    <row r="1" spans="1:3" ht="12.75">
      <c r="A1" s="3">
        <v>80101</v>
      </c>
      <c r="B1" s="4" t="s">
        <v>0</v>
      </c>
      <c r="C1" s="5" t="s">
        <v>1</v>
      </c>
    </row>
    <row r="2" spans="1:3" ht="12.75">
      <c r="A2" s="4" t="s">
        <v>90</v>
      </c>
      <c r="B2" s="10">
        <f>'Tabela Nr 23'!G1071</f>
        <v>2109745</v>
      </c>
      <c r="C2" s="5">
        <f>'Tabela Nr 23'!H1071</f>
        <v>1152177.1900000002</v>
      </c>
    </row>
    <row r="3" spans="1:3" ht="12.75">
      <c r="A3" s="4" t="s">
        <v>3</v>
      </c>
      <c r="B3" s="10">
        <f>'Tabela Nr 23'!G1106</f>
        <v>1296100</v>
      </c>
      <c r="C3" s="5">
        <f>'Tabela Nr 23'!H1106</f>
        <v>713203.44</v>
      </c>
    </row>
    <row r="4" spans="1:3" ht="12.75">
      <c r="A4" s="4" t="s">
        <v>4</v>
      </c>
      <c r="B4" s="10">
        <f>'Tabela Nr 23'!G1135</f>
        <v>1484634</v>
      </c>
      <c r="C4" s="5">
        <f>'Tabela Nr 23'!H1135</f>
        <v>795942.02</v>
      </c>
    </row>
    <row r="5" spans="1:3" ht="12.75">
      <c r="A5" s="4" t="s">
        <v>5</v>
      </c>
      <c r="B5" s="10">
        <f>'Tabela Nr 23'!G1176</f>
        <v>1914996</v>
      </c>
      <c r="C5" s="5">
        <f>'Tabela Nr 23'!H1176</f>
        <v>1145600.72</v>
      </c>
    </row>
    <row r="6" spans="1:3" ht="12.75">
      <c r="A6" s="4" t="s">
        <v>6</v>
      </c>
      <c r="B6" s="10">
        <f>'Tabela Nr 23'!G1208</f>
        <v>638032</v>
      </c>
      <c r="C6" s="5">
        <f>'Tabela Nr 23'!H1208</f>
        <v>376363.60000000003</v>
      </c>
    </row>
    <row r="7" spans="1:3" ht="12.75">
      <c r="A7" s="4" t="s">
        <v>7</v>
      </c>
      <c r="B7" s="10">
        <f>'Tabela Nr 23'!G1237</f>
        <v>1101218</v>
      </c>
      <c r="C7" s="5">
        <f>'Tabela Nr 23'!H1237</f>
        <v>640391.23</v>
      </c>
    </row>
    <row r="8" spans="1:3" ht="12.75">
      <c r="A8" s="4" t="s">
        <v>8</v>
      </c>
      <c r="B8" s="10">
        <f>'Tabela Nr 23'!G1274</f>
        <v>459194</v>
      </c>
      <c r="C8" s="5">
        <f>'Tabela Nr 23'!H1274</f>
        <v>291030.12000000005</v>
      </c>
    </row>
    <row r="9" spans="1:3" ht="12.75">
      <c r="A9" s="4" t="s">
        <v>91</v>
      </c>
      <c r="B9" s="10" t="s">
        <v>25</v>
      </c>
      <c r="C9" s="5" t="s">
        <v>25</v>
      </c>
    </row>
    <row r="10" spans="1:3" ht="12.75">
      <c r="A10" s="4" t="s">
        <v>9</v>
      </c>
      <c r="B10" s="10">
        <f>'Tabela Nr 23'!G1311</f>
        <v>2514913</v>
      </c>
      <c r="C10" s="5">
        <f>'Tabela Nr 23'!H1311</f>
        <v>1431151.73</v>
      </c>
    </row>
    <row r="11" spans="1:3" ht="12.75">
      <c r="A11" s="4" t="s">
        <v>10</v>
      </c>
      <c r="B11" s="10">
        <f>'Tabela Nr 23'!G1355</f>
        <v>1308995</v>
      </c>
      <c r="C11" s="5">
        <f>'Tabela Nr 23'!H1355</f>
        <v>732999.5700000001</v>
      </c>
    </row>
    <row r="12" spans="1:3" ht="12.75">
      <c r="A12" s="4" t="s">
        <v>11</v>
      </c>
      <c r="B12" s="10">
        <f>'Tabela Nr 23'!G1391</f>
        <v>636071</v>
      </c>
      <c r="C12" s="5">
        <f>'Tabela Nr 23'!H1391</f>
        <v>391705.08999999997</v>
      </c>
    </row>
    <row r="13" spans="1:3" ht="12.75">
      <c r="A13" s="4" t="s">
        <v>12</v>
      </c>
      <c r="B13" s="10">
        <f>'Tabela Nr 23'!G1415</f>
        <v>734764</v>
      </c>
      <c r="C13" s="5">
        <f>'Tabela Nr 23'!H1415</f>
        <v>421989.16</v>
      </c>
    </row>
    <row r="14" spans="1:3" ht="12.75">
      <c r="A14" s="4" t="s">
        <v>13</v>
      </c>
      <c r="B14" s="10">
        <f>'Tabela Nr 23'!G1437</f>
        <v>2658798</v>
      </c>
      <c r="C14" s="5">
        <f>'Tabela Nr 23'!H1437</f>
        <v>1539355.97</v>
      </c>
    </row>
    <row r="15" spans="1:3" ht="12.75">
      <c r="A15" s="4" t="s">
        <v>14</v>
      </c>
      <c r="B15" s="10">
        <f>'Tabela Nr 23'!G1480</f>
        <v>657816</v>
      </c>
      <c r="C15" s="5">
        <f>'Tabela Nr 23'!H1480</f>
        <v>378523.91000000003</v>
      </c>
    </row>
    <row r="16" spans="1:3" ht="12.75">
      <c r="A16" s="4" t="s">
        <v>15</v>
      </c>
      <c r="B16" s="10">
        <f>'Tabela Nr 23'!G1501</f>
        <v>1571988</v>
      </c>
      <c r="C16" s="5">
        <f>'Tabela Nr 23'!H1501</f>
        <v>887872.46</v>
      </c>
    </row>
    <row r="17" spans="1:3" ht="12.75">
      <c r="A17" s="4" t="s">
        <v>16</v>
      </c>
      <c r="B17" s="10">
        <f>'Tabela Nr 23'!G1538</f>
        <v>745174</v>
      </c>
      <c r="C17" s="5">
        <f>'Tabela Nr 23'!H1538</f>
        <v>392690.54</v>
      </c>
    </row>
    <row r="18" spans="1:3" ht="12.75">
      <c r="A18" s="4" t="s">
        <v>17</v>
      </c>
      <c r="B18" s="10">
        <f>'Tabela Nr 23'!G1575</f>
        <v>981203</v>
      </c>
      <c r="C18" s="5">
        <f>'Tabela Nr 23'!H1575</f>
        <v>572305.51</v>
      </c>
    </row>
    <row r="19" spans="1:3" ht="12.75">
      <c r="A19" s="4" t="s">
        <v>34</v>
      </c>
      <c r="B19" s="10" t="s">
        <v>25</v>
      </c>
      <c r="C19" s="5" t="s">
        <v>25</v>
      </c>
    </row>
    <row r="20" spans="1:3" ht="12.75">
      <c r="A20" s="4" t="s">
        <v>92</v>
      </c>
      <c r="B20" s="10" t="s">
        <v>25</v>
      </c>
      <c r="C20" s="5" t="s">
        <v>25</v>
      </c>
    </row>
    <row r="21" spans="1:3" ht="12.75">
      <c r="A21" s="4" t="s">
        <v>93</v>
      </c>
      <c r="B21" s="4" t="s">
        <v>25</v>
      </c>
      <c r="C21" s="5" t="s">
        <v>25</v>
      </c>
    </row>
    <row r="22" spans="1:3" ht="12.75">
      <c r="A22" s="4" t="s">
        <v>94</v>
      </c>
      <c r="B22" s="4" t="s">
        <v>25</v>
      </c>
      <c r="C22" s="5" t="s">
        <v>25</v>
      </c>
    </row>
    <row r="23" spans="1:3" ht="12.75">
      <c r="A23" s="4" t="s">
        <v>95</v>
      </c>
      <c r="B23" s="4" t="s">
        <v>25</v>
      </c>
      <c r="C23" s="5" t="s">
        <v>25</v>
      </c>
    </row>
    <row r="24" spans="1:3" ht="12.75">
      <c r="A24" s="4" t="s">
        <v>96</v>
      </c>
      <c r="B24" s="10" t="s">
        <v>25</v>
      </c>
      <c r="C24" s="5" t="s">
        <v>25</v>
      </c>
    </row>
    <row r="25" spans="1:3" ht="12.75">
      <c r="A25" s="4" t="s">
        <v>35</v>
      </c>
      <c r="B25" s="10" t="s">
        <v>25</v>
      </c>
      <c r="C25" s="5" t="s">
        <v>25</v>
      </c>
    </row>
    <row r="26" spans="1:3" ht="12.75">
      <c r="A26" s="8" t="s">
        <v>26</v>
      </c>
      <c r="B26" s="10">
        <f>'Tabela Nr 23'!G504</f>
        <v>60695</v>
      </c>
      <c r="C26" s="5">
        <f>'Tabela Nr 23'!H504</f>
        <v>19022.21</v>
      </c>
    </row>
    <row r="27" spans="1:3" ht="12.75">
      <c r="A27" s="9" t="s">
        <v>27</v>
      </c>
      <c r="B27" s="10">
        <f>SUM(B2:B26)</f>
        <v>20874336</v>
      </c>
      <c r="C27" s="5">
        <f>SUM(C2:C26)</f>
        <v>11882324.469999999</v>
      </c>
    </row>
    <row r="28" spans="1:3" ht="12.75">
      <c r="A28" s="9" t="s">
        <v>28</v>
      </c>
      <c r="B28" s="6">
        <v>20874336</v>
      </c>
      <c r="C28" s="7">
        <v>11882324.47</v>
      </c>
    </row>
    <row r="29" spans="1:3" ht="12.75">
      <c r="A29" s="9" t="s">
        <v>29</v>
      </c>
      <c r="B29" s="11">
        <f>B27-B28</f>
        <v>0</v>
      </c>
      <c r="C29" s="12">
        <f>C27-C28</f>
        <v>0</v>
      </c>
    </row>
    <row r="30" spans="1:3" ht="12.75">
      <c r="A30" s="22"/>
      <c r="B30" s="23"/>
      <c r="C30" s="24"/>
    </row>
    <row r="31" spans="1:3" ht="12.75">
      <c r="A31" s="15">
        <v>80103</v>
      </c>
      <c r="B31" s="6" t="s">
        <v>0</v>
      </c>
      <c r="C31" s="7" t="s">
        <v>1</v>
      </c>
    </row>
    <row r="32" spans="1:3" ht="12.75">
      <c r="A32" s="9" t="s">
        <v>4</v>
      </c>
      <c r="B32" s="6">
        <f>'Tabela Nr 23'!G1152</f>
        <v>30430</v>
      </c>
      <c r="C32" s="7">
        <f>'Tabela Nr 23'!H1152</f>
        <v>15700.06</v>
      </c>
    </row>
    <row r="33" spans="1:3" ht="12.75">
      <c r="A33" s="9" t="s">
        <v>26</v>
      </c>
      <c r="B33" s="6">
        <v>0</v>
      </c>
      <c r="C33" s="7">
        <v>0</v>
      </c>
    </row>
    <row r="34" spans="1:3" ht="12.75">
      <c r="A34" s="1" t="s">
        <v>27</v>
      </c>
      <c r="B34" s="6">
        <f>SUM(B32:B33)</f>
        <v>30430</v>
      </c>
      <c r="C34" s="7">
        <f>SUM(C32:C33)</f>
        <v>15700.06</v>
      </c>
    </row>
    <row r="35" spans="1:3" ht="12.75">
      <c r="A35" s="4" t="s">
        <v>28</v>
      </c>
      <c r="B35" s="6">
        <v>30430</v>
      </c>
      <c r="C35" s="7">
        <v>15700.06</v>
      </c>
    </row>
    <row r="36" spans="1:3" ht="12.75">
      <c r="A36" s="9" t="s">
        <v>29</v>
      </c>
      <c r="B36" s="11">
        <f>B34-B35</f>
        <v>0</v>
      </c>
      <c r="C36" s="12">
        <f>C34-C35</f>
        <v>0</v>
      </c>
    </row>
    <row r="38" spans="1:3" ht="12.75">
      <c r="A38" s="3">
        <v>80146</v>
      </c>
      <c r="B38" s="4" t="s">
        <v>0</v>
      </c>
      <c r="C38" s="5" t="s">
        <v>1</v>
      </c>
    </row>
    <row r="39" spans="1:3" ht="12.75">
      <c r="A39" s="4" t="s">
        <v>2</v>
      </c>
      <c r="B39" s="6">
        <f>'Tabela Nr 23'!G1089</f>
        <v>24196</v>
      </c>
      <c r="C39" s="7">
        <f>'Tabela Nr 23'!H1089</f>
        <v>6830.12</v>
      </c>
    </row>
    <row r="40" spans="1:3" ht="12.75">
      <c r="A40" s="4" t="s">
        <v>3</v>
      </c>
      <c r="B40" s="6">
        <f>'Tabela Nr 23'!G1123</f>
        <v>3000</v>
      </c>
      <c r="C40" s="7">
        <f>'Tabela Nr 23'!H1123</f>
        <v>1644</v>
      </c>
    </row>
    <row r="41" spans="1:3" ht="12.75">
      <c r="A41" s="4" t="s">
        <v>4</v>
      </c>
      <c r="B41" s="6">
        <f>'Tabela Nr 23'!G1157</f>
        <v>4700</v>
      </c>
      <c r="C41" s="7">
        <f>'Tabela Nr 23'!H1157</f>
        <v>2660</v>
      </c>
    </row>
    <row r="42" spans="1:3" ht="12.75">
      <c r="A42" s="4" t="s">
        <v>5</v>
      </c>
      <c r="B42" s="6">
        <f>'Tabela Nr 23'!G1194</f>
        <v>5000</v>
      </c>
      <c r="C42" s="7">
        <f>'Tabela Nr 23'!H1194</f>
        <v>3720.5</v>
      </c>
    </row>
    <row r="43" spans="1:3" ht="12.75">
      <c r="A43" s="4" t="s">
        <v>97</v>
      </c>
      <c r="B43" s="6" t="s">
        <v>25</v>
      </c>
      <c r="C43" s="7" t="s">
        <v>25</v>
      </c>
    </row>
    <row r="44" spans="1:3" ht="12.75">
      <c r="A44" s="4" t="s">
        <v>98</v>
      </c>
      <c r="B44" s="6">
        <f>'Tabela Nr 23'!G1227</f>
        <v>3000</v>
      </c>
      <c r="C44" s="7">
        <f>'Tabela Nr 23'!H1227</f>
        <v>500</v>
      </c>
    </row>
    <row r="45" spans="1:3" ht="12.75">
      <c r="A45" s="4" t="s">
        <v>7</v>
      </c>
      <c r="B45" s="6">
        <f>'Tabela Nr 23'!G1253</f>
        <v>7445</v>
      </c>
      <c r="C45" s="7">
        <f>'Tabela Nr 23'!H1253</f>
        <v>2560</v>
      </c>
    </row>
    <row r="46" spans="1:3" ht="12.75">
      <c r="A46" s="4" t="s">
        <v>8</v>
      </c>
      <c r="B46" s="6">
        <f>'Tabela Nr 23'!G1290</f>
        <v>4593</v>
      </c>
      <c r="C46" s="7">
        <f>'Tabela Nr 23'!H1290</f>
        <v>963</v>
      </c>
    </row>
    <row r="47" spans="1:3" ht="12.75">
      <c r="A47" s="4" t="s">
        <v>9</v>
      </c>
      <c r="B47" s="6">
        <f>'Tabela Nr 23'!G1329</f>
        <v>14432</v>
      </c>
      <c r="C47" s="7">
        <f>'Tabela Nr 23'!H1329</f>
        <v>4767.63</v>
      </c>
    </row>
    <row r="48" spans="1:3" ht="12.75">
      <c r="A48" s="4" t="s">
        <v>10</v>
      </c>
      <c r="B48" s="6">
        <f>'Tabela Nr 23'!G1372</f>
        <v>5200</v>
      </c>
      <c r="C48" s="7">
        <f>'Tabela Nr 23'!H1372</f>
        <v>3400</v>
      </c>
    </row>
    <row r="49" spans="1:3" ht="12.75">
      <c r="A49" s="4" t="s">
        <v>11</v>
      </c>
      <c r="B49" s="6">
        <f>'Tabela Nr 23'!G1407</f>
        <v>4000</v>
      </c>
      <c r="C49" s="7">
        <f>'Tabela Nr 23'!H1407</f>
        <v>360</v>
      </c>
    </row>
    <row r="50" spans="1:3" ht="12.75">
      <c r="A50" s="4" t="s">
        <v>12</v>
      </c>
      <c r="B50" s="6">
        <f>'Tabela Nr 23'!G1431</f>
        <v>3000</v>
      </c>
      <c r="C50" s="7">
        <f>'Tabela Nr 23'!H1431</f>
        <v>1005</v>
      </c>
    </row>
    <row r="51" spans="1:3" ht="12.75">
      <c r="A51" s="4" t="s">
        <v>13</v>
      </c>
      <c r="B51" s="6">
        <f>'Tabela Nr 23'!G1453</f>
        <v>29386</v>
      </c>
      <c r="C51" s="7">
        <f>'Tabela Nr 23'!H1453</f>
        <v>11368.259999999998</v>
      </c>
    </row>
    <row r="52" spans="1:3" ht="12.75">
      <c r="A52" s="4" t="s">
        <v>14</v>
      </c>
      <c r="B52" s="6">
        <f>'Tabela Nr 23'!G1495</f>
        <v>2000</v>
      </c>
      <c r="C52" s="7">
        <f>'Tabela Nr 23'!H1495</f>
        <v>270</v>
      </c>
    </row>
    <row r="53" spans="1:3" ht="12.75">
      <c r="A53" s="4" t="s">
        <v>15</v>
      </c>
      <c r="B53" s="6">
        <f>'Tabela Nr 23'!G1519</f>
        <v>8440</v>
      </c>
      <c r="C53" s="7">
        <f>'Tabela Nr 23'!H1519</f>
        <v>2965</v>
      </c>
    </row>
    <row r="54" spans="1:3" ht="12.75">
      <c r="A54" s="4" t="s">
        <v>16</v>
      </c>
      <c r="B54" s="6">
        <f>'Tabela Nr 23'!G1556</f>
        <v>8120</v>
      </c>
      <c r="C54" s="7">
        <f>'Tabela Nr 23'!H1556</f>
        <v>1780</v>
      </c>
    </row>
    <row r="55" spans="1:3" ht="12.75">
      <c r="A55" s="4" t="s">
        <v>17</v>
      </c>
      <c r="B55" s="6">
        <f>'Tabela Nr 23'!G1592</f>
        <v>8750</v>
      </c>
      <c r="C55" s="7">
        <f>'Tabela Nr 23'!H1592</f>
        <v>3862</v>
      </c>
    </row>
    <row r="56" spans="1:3" ht="12.75">
      <c r="A56" s="4" t="s">
        <v>34</v>
      </c>
      <c r="B56" s="6" t="s">
        <v>25</v>
      </c>
      <c r="C56" s="7" t="s">
        <v>25</v>
      </c>
    </row>
    <row r="57" spans="1:3" ht="12.75">
      <c r="A57" s="4" t="s">
        <v>92</v>
      </c>
      <c r="B57" s="6" t="s">
        <v>25</v>
      </c>
      <c r="C57" s="7" t="s">
        <v>25</v>
      </c>
    </row>
    <row r="58" spans="1:3" ht="12.75">
      <c r="A58" s="4" t="s">
        <v>93</v>
      </c>
      <c r="B58" s="9" t="s">
        <v>25</v>
      </c>
      <c r="C58" s="7" t="s">
        <v>25</v>
      </c>
    </row>
    <row r="59" spans="1:3" ht="12.75">
      <c r="A59" s="4" t="s">
        <v>94</v>
      </c>
      <c r="B59" s="9" t="s">
        <v>25</v>
      </c>
      <c r="C59" s="7" t="s">
        <v>25</v>
      </c>
    </row>
    <row r="60" spans="1:3" ht="12.75">
      <c r="A60" s="4" t="s">
        <v>95</v>
      </c>
      <c r="B60" s="9" t="s">
        <v>25</v>
      </c>
      <c r="C60" s="7" t="s">
        <v>25</v>
      </c>
    </row>
    <row r="61" spans="1:3" ht="12.75">
      <c r="A61" s="4" t="s">
        <v>96</v>
      </c>
      <c r="B61" s="6" t="s">
        <v>25</v>
      </c>
      <c r="C61" s="7" t="s">
        <v>25</v>
      </c>
    </row>
    <row r="62" spans="1:3" ht="12.75">
      <c r="A62" s="4" t="s">
        <v>35</v>
      </c>
      <c r="B62" s="6" t="s">
        <v>25</v>
      </c>
      <c r="C62" s="7" t="s">
        <v>25</v>
      </c>
    </row>
    <row r="63" spans="1:3" ht="12.75">
      <c r="A63" s="4" t="s">
        <v>18</v>
      </c>
      <c r="B63" s="6">
        <f>'Tabela Nr 23'!G102</f>
        <v>6000</v>
      </c>
      <c r="C63" s="7">
        <f>'Tabela Nr 23'!H102</f>
        <v>4042</v>
      </c>
    </row>
    <row r="64" spans="1:3" ht="12.75">
      <c r="A64" s="4" t="s">
        <v>19</v>
      </c>
      <c r="B64" s="6">
        <f>'Tabela Nr 23'!G130</f>
        <v>16132</v>
      </c>
      <c r="C64" s="7">
        <f>'Tabela Nr 23'!H130</f>
        <v>6692.629999999999</v>
      </c>
    </row>
    <row r="65" spans="1:3" ht="12.75">
      <c r="A65" s="4" t="s">
        <v>20</v>
      </c>
      <c r="B65" s="6">
        <f>'Tabela Nr 23'!G170</f>
        <v>16280</v>
      </c>
      <c r="C65" s="7">
        <f>'Tabela Nr 23'!H170</f>
        <v>7730</v>
      </c>
    </row>
    <row r="66" spans="1:3" ht="12.75">
      <c r="A66" s="4" t="s">
        <v>21</v>
      </c>
      <c r="B66" s="6">
        <f>'Tabela Nr 23'!G210</f>
        <v>12412</v>
      </c>
      <c r="C66" s="7">
        <f>'Tabela Nr 23'!H210</f>
        <v>3309.65</v>
      </c>
    </row>
    <row r="67" spans="1:3" ht="12.75">
      <c r="A67" s="4" t="s">
        <v>22</v>
      </c>
      <c r="B67" s="6">
        <f>'Tabela Nr 23'!G249</f>
        <v>7200</v>
      </c>
      <c r="C67" s="7">
        <f>'Tabela Nr 23'!H249</f>
        <v>1780</v>
      </c>
    </row>
    <row r="68" spans="1:3" ht="12.75">
      <c r="A68" s="4" t="s">
        <v>23</v>
      </c>
      <c r="B68" s="6">
        <f>'Tabela Nr 23'!G285</f>
        <v>3500</v>
      </c>
      <c r="C68" s="7">
        <f>'Tabela Nr 23'!H285</f>
        <v>500</v>
      </c>
    </row>
    <row r="69" spans="1:3" ht="12.75">
      <c r="A69" s="4" t="s">
        <v>24</v>
      </c>
      <c r="B69" s="6" t="s">
        <v>25</v>
      </c>
      <c r="C69" s="7" t="s">
        <v>25</v>
      </c>
    </row>
    <row r="70" spans="1:3" ht="12.75">
      <c r="A70" s="4" t="s">
        <v>84</v>
      </c>
      <c r="B70" s="6">
        <f>'Tabela Nr 23'!G351</f>
        <v>11472</v>
      </c>
      <c r="C70" s="7">
        <f>'Tabela Nr 23'!H351</f>
        <v>2244.63</v>
      </c>
    </row>
    <row r="71" spans="1:3" ht="12.75">
      <c r="A71" s="4" t="s">
        <v>85</v>
      </c>
      <c r="B71" s="6">
        <f>'Tabela Nr 23'!G385</f>
        <v>5920</v>
      </c>
      <c r="C71" s="7">
        <f>'Tabela Nr 23'!H385</f>
        <v>960</v>
      </c>
    </row>
    <row r="72" spans="1:3" ht="12.75">
      <c r="A72" s="4" t="s">
        <v>86</v>
      </c>
      <c r="B72" s="6" t="s">
        <v>25</v>
      </c>
      <c r="C72" s="7" t="s">
        <v>25</v>
      </c>
    </row>
    <row r="73" spans="1:3" ht="12.75">
      <c r="A73" s="4" t="s">
        <v>38</v>
      </c>
      <c r="B73" s="6">
        <f>'Tabela Nr 23'!G646</f>
        <v>5140</v>
      </c>
      <c r="C73" s="7">
        <f>'Tabela Nr 23'!H646</f>
        <v>640</v>
      </c>
    </row>
    <row r="74" spans="1:3" ht="12.75">
      <c r="A74" s="4" t="s">
        <v>39</v>
      </c>
      <c r="B74" s="6">
        <f>'Tabela Nr 23'!G666</f>
        <v>1000</v>
      </c>
      <c r="C74" s="7">
        <f>'Tabela Nr 23'!H666</f>
        <v>20</v>
      </c>
    </row>
    <row r="75" spans="1:3" ht="12.75">
      <c r="A75" s="4" t="s">
        <v>40</v>
      </c>
      <c r="B75" s="6">
        <f>'Tabela Nr 23'!G685</f>
        <v>1000</v>
      </c>
      <c r="C75" s="7">
        <f>'Tabela Nr 23'!H685</f>
        <v>0</v>
      </c>
    </row>
    <row r="76" spans="1:3" ht="12.75">
      <c r="A76" s="4" t="s">
        <v>41</v>
      </c>
      <c r="B76" s="6">
        <f>'Tabela Nr 23'!G706</f>
        <v>2000</v>
      </c>
      <c r="C76" s="7">
        <f>'Tabela Nr 23'!H706</f>
        <v>28</v>
      </c>
    </row>
    <row r="77" spans="1:3" ht="12.75">
      <c r="A77" s="4" t="s">
        <v>42</v>
      </c>
      <c r="B77" s="6">
        <f>'Tabela Nr 23'!G727</f>
        <v>2000</v>
      </c>
      <c r="C77" s="7">
        <f>'Tabela Nr 23'!H727</f>
        <v>200</v>
      </c>
    </row>
    <row r="78" spans="1:3" ht="12.75">
      <c r="A78" s="4" t="s">
        <v>43</v>
      </c>
      <c r="B78" s="6">
        <f>'Tabela Nr 23'!G746</f>
        <v>1500</v>
      </c>
      <c r="C78" s="7">
        <f>'Tabela Nr 23'!H746</f>
        <v>0</v>
      </c>
    </row>
    <row r="79" spans="1:3" ht="12.75">
      <c r="A79" s="4" t="s">
        <v>44</v>
      </c>
      <c r="B79" s="6">
        <f>'Tabela Nr 23'!G766</f>
        <v>6980</v>
      </c>
      <c r="C79" s="7">
        <f>'Tabela Nr 23'!H766</f>
        <v>1920</v>
      </c>
    </row>
    <row r="80" spans="1:3" ht="12.75">
      <c r="A80" s="4" t="s">
        <v>45</v>
      </c>
      <c r="B80" s="6">
        <f>'Tabela Nr 23'!G788</f>
        <v>3000</v>
      </c>
      <c r="C80" s="7">
        <f>'Tabela Nr 23'!H788</f>
        <v>0</v>
      </c>
    </row>
    <row r="81" spans="1:3" ht="12.75">
      <c r="A81" s="4" t="s">
        <v>46</v>
      </c>
      <c r="B81" s="6">
        <f>'Tabela Nr 23'!G808</f>
        <v>2000</v>
      </c>
      <c r="C81" s="7">
        <f>'Tabela Nr 23'!H808</f>
        <v>0</v>
      </c>
    </row>
    <row r="82" spans="1:3" ht="12.75">
      <c r="A82" s="4" t="s">
        <v>47</v>
      </c>
      <c r="B82" s="6">
        <f>'Tabela Nr 23'!G829</f>
        <v>1500</v>
      </c>
      <c r="C82" s="7">
        <f>'Tabela Nr 23'!H829</f>
        <v>220</v>
      </c>
    </row>
    <row r="83" spans="1:3" ht="12.75">
      <c r="A83" s="4" t="s">
        <v>48</v>
      </c>
      <c r="B83" s="6">
        <f>'Tabela Nr 23'!G849</f>
        <v>1000</v>
      </c>
      <c r="C83" s="7">
        <f>'Tabela Nr 23'!H849</f>
        <v>0</v>
      </c>
    </row>
    <row r="84" spans="1:3" ht="12.75">
      <c r="A84" s="4" t="s">
        <v>49</v>
      </c>
      <c r="B84" s="6">
        <f>'Tabela Nr 23'!G870</f>
        <v>7972</v>
      </c>
      <c r="C84" s="7">
        <f>'Tabela Nr 23'!H870</f>
        <v>1883.69</v>
      </c>
    </row>
    <row r="85" spans="1:3" ht="12.75">
      <c r="A85" s="4" t="s">
        <v>50</v>
      </c>
      <c r="B85" s="6">
        <f>'Tabela Nr 23'!G896</f>
        <v>2000</v>
      </c>
      <c r="C85" s="7">
        <f>'Tabela Nr 23'!H896</f>
        <v>0</v>
      </c>
    </row>
    <row r="86" spans="1:3" ht="12.75">
      <c r="A86" s="4" t="s">
        <v>51</v>
      </c>
      <c r="B86" s="6">
        <f>'Tabela Nr 23'!G914</f>
        <v>1000</v>
      </c>
      <c r="C86" s="7">
        <f>'Tabela Nr 23'!H914</f>
        <v>0</v>
      </c>
    </row>
    <row r="87" spans="1:3" ht="12.75">
      <c r="A87" s="4" t="s">
        <v>52</v>
      </c>
      <c r="B87" s="6">
        <f>'Tabela Nr 23'!G934</f>
        <v>4060</v>
      </c>
      <c r="C87" s="7">
        <f>'Tabela Nr 23'!H934</f>
        <v>1256</v>
      </c>
    </row>
    <row r="88" spans="1:3" ht="12.75">
      <c r="A88" s="4" t="s">
        <v>53</v>
      </c>
      <c r="B88" s="6">
        <f>'Tabela Nr 23'!G953</f>
        <v>3547</v>
      </c>
      <c r="C88" s="7">
        <f>'Tabela Nr 23'!H953</f>
        <v>1547</v>
      </c>
    </row>
    <row r="89" spans="1:3" ht="12.75">
      <c r="A89" s="4" t="s">
        <v>54</v>
      </c>
      <c r="B89" s="6">
        <f>'Tabela Nr 23'!G972</f>
        <v>1000</v>
      </c>
      <c r="C89" s="7">
        <f>'Tabela Nr 23'!H972</f>
        <v>0</v>
      </c>
    </row>
    <row r="90" spans="1:3" ht="12.75">
      <c r="A90" s="4" t="s">
        <v>55</v>
      </c>
      <c r="B90" s="6">
        <f>'Tabela Nr 23'!G992</f>
        <v>2000</v>
      </c>
      <c r="C90" s="7">
        <f>'Tabela Nr 23'!H992</f>
        <v>0</v>
      </c>
    </row>
    <row r="91" spans="1:3" ht="12.75">
      <c r="A91" s="4" t="s">
        <v>56</v>
      </c>
      <c r="B91" s="6">
        <f>'Tabela Nr 23'!G1012</f>
        <v>6620</v>
      </c>
      <c r="C91" s="7">
        <f>'Tabela Nr 23'!H1012</f>
        <v>0</v>
      </c>
    </row>
    <row r="92" spans="1:3" ht="12.75">
      <c r="A92" s="4" t="s">
        <v>57</v>
      </c>
      <c r="B92" s="6">
        <f>'Tabela Nr 23'!G1033</f>
        <v>2000</v>
      </c>
      <c r="C92" s="7">
        <f>'Tabela Nr 23'!H1033</f>
        <v>0</v>
      </c>
    </row>
    <row r="93" spans="1:3" ht="12.75">
      <c r="A93" s="4" t="s">
        <v>62</v>
      </c>
      <c r="B93" s="6" t="s">
        <v>25</v>
      </c>
      <c r="C93" s="7" t="s">
        <v>25</v>
      </c>
    </row>
    <row r="94" spans="1:3" ht="12.75">
      <c r="A94" s="4" t="s">
        <v>63</v>
      </c>
      <c r="B94" s="6" t="s">
        <v>25</v>
      </c>
      <c r="C94" s="7" t="s">
        <v>25</v>
      </c>
    </row>
    <row r="95" spans="1:3" ht="12.75">
      <c r="A95" s="4" t="s">
        <v>87</v>
      </c>
      <c r="B95" s="6">
        <f>'Tabela Nr 23'!G2148</f>
        <v>5000</v>
      </c>
      <c r="C95" s="7">
        <f>'Tabela Nr 23'!H2148</f>
        <v>565</v>
      </c>
    </row>
    <row r="96" spans="1:3" ht="12.75">
      <c r="A96" s="4" t="s">
        <v>89</v>
      </c>
      <c r="B96" s="6">
        <f>'Tabela Nr 23'!G2171</f>
        <v>2000</v>
      </c>
      <c r="C96" s="7">
        <f>'Tabela Nr 23'!H2171</f>
        <v>0</v>
      </c>
    </row>
    <row r="97" spans="1:3" ht="12.75">
      <c r="A97" s="4" t="s">
        <v>88</v>
      </c>
      <c r="B97" s="6">
        <f>'Tabela Nr 23'!G2198</f>
        <v>5500</v>
      </c>
      <c r="C97" s="7">
        <f>'Tabela Nr 23'!H2198</f>
        <v>0</v>
      </c>
    </row>
    <row r="98" spans="1:3" ht="12.75">
      <c r="A98" s="4" t="s">
        <v>99</v>
      </c>
      <c r="B98" s="6" t="s">
        <v>25</v>
      </c>
      <c r="C98" s="7" t="s">
        <v>25</v>
      </c>
    </row>
    <row r="99" spans="1:3" ht="12.75">
      <c r="A99" s="8" t="s">
        <v>26</v>
      </c>
      <c r="B99" s="6" t="s">
        <v>25</v>
      </c>
      <c r="C99" s="7" t="s">
        <v>25</v>
      </c>
    </row>
    <row r="100" spans="1:3" ht="12.75">
      <c r="A100" s="9" t="s">
        <v>27</v>
      </c>
      <c r="B100" s="10">
        <f>SUM(B39:B99)</f>
        <v>283997</v>
      </c>
      <c r="C100" s="5">
        <f>SUM(C39:C99)</f>
        <v>84194.11</v>
      </c>
    </row>
    <row r="101" spans="1:3" ht="12.75">
      <c r="A101" s="9" t="s">
        <v>28</v>
      </c>
      <c r="B101" s="6">
        <v>283997</v>
      </c>
      <c r="C101" s="7">
        <v>84194.11</v>
      </c>
    </row>
    <row r="102" spans="1:3" ht="12.75">
      <c r="A102" s="9" t="s">
        <v>29</v>
      </c>
      <c r="B102" s="11">
        <f>B100-B101</f>
        <v>0</v>
      </c>
      <c r="C102" s="12">
        <f>C100-C101</f>
        <v>0</v>
      </c>
    </row>
    <row r="104" spans="1:3" ht="12.75">
      <c r="A104" s="3">
        <v>80195</v>
      </c>
      <c r="B104" s="4" t="s">
        <v>37</v>
      </c>
      <c r="C104" s="5" t="s">
        <v>1</v>
      </c>
    </row>
    <row r="105" spans="1:4" s="25" customFormat="1" ht="12.75">
      <c r="A105" s="4" t="s">
        <v>20</v>
      </c>
      <c r="B105" s="6">
        <f>'Tabela Nr 23'!G172</f>
        <v>15359</v>
      </c>
      <c r="C105" s="7">
        <f>'Tabela Nr 23'!H172</f>
        <v>14172.41</v>
      </c>
      <c r="D105" s="1"/>
    </row>
    <row r="106" spans="1:3" ht="12.75">
      <c r="A106" s="4" t="s">
        <v>84</v>
      </c>
      <c r="B106" s="6">
        <f>'Tabela Nr 23'!G358</f>
        <v>21641</v>
      </c>
      <c r="C106" s="7">
        <f>'Tabela Nr 23'!H358</f>
        <v>14683.07</v>
      </c>
    </row>
    <row r="107" spans="1:3" ht="12.75">
      <c r="A107" s="4" t="s">
        <v>85</v>
      </c>
      <c r="B107" s="6">
        <f>'Tabela Nr 23'!G387</f>
        <v>500</v>
      </c>
      <c r="C107" s="7">
        <f>'Tabela Nr 23'!H387</f>
        <v>54.24</v>
      </c>
    </row>
    <row r="108" spans="1:3" ht="12.75">
      <c r="A108" s="4" t="s">
        <v>26</v>
      </c>
      <c r="B108" s="6">
        <f>'Tabela Nr 23'!G517</f>
        <v>301181</v>
      </c>
      <c r="C108" s="7">
        <f>'Tabela Nr 23'!H517</f>
        <v>282183.37</v>
      </c>
    </row>
    <row r="109" spans="1:3" ht="12.75">
      <c r="A109" s="4" t="s">
        <v>100</v>
      </c>
      <c r="B109" s="6">
        <f>'Tabela Nr 23'!G1336</f>
        <v>1000</v>
      </c>
      <c r="C109" s="7">
        <f>'Tabela Nr 23'!H1336</f>
        <v>1000</v>
      </c>
    </row>
    <row r="110" spans="1:3" ht="12.75">
      <c r="A110" s="4" t="s">
        <v>101</v>
      </c>
      <c r="B110" s="6">
        <f>'Tabela Nr 23'!G1460</f>
        <v>2000</v>
      </c>
      <c r="C110" s="7">
        <f>'Tabela Nr 23'!H1460</f>
        <v>0</v>
      </c>
    </row>
    <row r="111" spans="1:3" ht="12.75">
      <c r="A111" s="4" t="s">
        <v>87</v>
      </c>
      <c r="B111" s="6">
        <f>'Tabela Nr 23'!G2150</f>
        <v>5000</v>
      </c>
      <c r="C111" s="7">
        <f>'Tabela Nr 23'!H2150</f>
        <v>1043.62</v>
      </c>
    </row>
    <row r="112" spans="1:3" ht="12.75">
      <c r="A112" s="4" t="s">
        <v>27</v>
      </c>
      <c r="B112" s="6">
        <f>SUM(B105:B111)</f>
        <v>346681</v>
      </c>
      <c r="C112" s="7">
        <f>SUM(C105:C111)</f>
        <v>313136.70999999996</v>
      </c>
    </row>
    <row r="113" spans="1:3" ht="12.75">
      <c r="A113" s="4" t="s">
        <v>32</v>
      </c>
      <c r="B113" s="6">
        <v>346681</v>
      </c>
      <c r="C113" s="7">
        <v>313136.71</v>
      </c>
    </row>
    <row r="114" spans="1:3" ht="12.75">
      <c r="A114" s="4" t="s">
        <v>29</v>
      </c>
      <c r="B114" s="13">
        <f>B113-B112</f>
        <v>0</v>
      </c>
      <c r="C114" s="14">
        <f>C113-C112</f>
        <v>0</v>
      </c>
    </row>
  </sheetData>
  <sheetProtection selectLockedCells="1" selectUnlockedCells="1"/>
  <printOptions/>
  <pageMargins left="0.7479166666666667" right="0.7479166666666667" top="0.7097222222222223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300"/>
  <sheetViews>
    <sheetView tabSelected="1" view="pageBreakPreview" zoomScale="90" zoomScaleNormal="75" zoomScaleSheetLayoutView="90" workbookViewId="0" topLeftCell="F20">
      <pane ySplit="1020" topLeftCell="A2195" activePane="bottomLeft" state="split"/>
      <selection pane="topLeft" activeCell="F20" sqref="F20"/>
      <selection pane="bottomLeft" activeCell="J1279" sqref="J1279"/>
    </sheetView>
  </sheetViews>
  <sheetFormatPr defaultColWidth="8.796875" defaultRowHeight="15"/>
  <cols>
    <col min="1" max="1" width="0" style="26" hidden="1" customWidth="1"/>
    <col min="2" max="2" width="0" style="27" hidden="1" customWidth="1"/>
    <col min="3" max="3" width="9.09765625" style="28" customWidth="1"/>
    <col min="4" max="4" width="6.3984375" style="27" customWidth="1"/>
    <col min="5" max="5" width="0" style="27" hidden="1" customWidth="1"/>
    <col min="6" max="6" width="44.8984375" style="29" customWidth="1"/>
    <col min="7" max="7" width="12.19921875" style="30" customWidth="1"/>
    <col min="8" max="8" width="12.69921875" style="31" customWidth="1"/>
    <col min="9" max="9" width="9.19921875" style="27" customWidth="1"/>
    <col min="10" max="10" width="30.09765625" style="32" customWidth="1"/>
    <col min="11" max="11" width="28.8984375" style="32" customWidth="1"/>
    <col min="12" max="12" width="12" style="33" customWidth="1"/>
    <col min="13" max="16384" width="8.69921875" style="34" customWidth="1"/>
  </cols>
  <sheetData>
    <row r="1" spans="1:12" s="38" customFormat="1" ht="12.75">
      <c r="A1" s="35"/>
      <c r="B1" s="36"/>
      <c r="C1" s="33"/>
      <c r="D1" s="36"/>
      <c r="E1" s="36"/>
      <c r="F1" s="37" t="s">
        <v>102</v>
      </c>
      <c r="G1" s="37"/>
      <c r="H1" s="37"/>
      <c r="I1" s="37"/>
      <c r="J1" s="37"/>
      <c r="K1" s="37"/>
      <c r="L1" s="33"/>
    </row>
    <row r="2" spans="1:12" s="38" customFormat="1" ht="21" customHeight="1">
      <c r="A2" s="35"/>
      <c r="B2" s="36"/>
      <c r="C2" s="33"/>
      <c r="D2" s="36"/>
      <c r="E2" s="36"/>
      <c r="F2" s="37" t="s">
        <v>103</v>
      </c>
      <c r="G2" s="37"/>
      <c r="H2" s="37"/>
      <c r="I2" s="37"/>
      <c r="J2" s="37"/>
      <c r="K2" s="37"/>
      <c r="L2" s="33"/>
    </row>
    <row r="3" spans="1:12" s="38" customFormat="1" ht="24" customHeight="1">
      <c r="A3" s="35"/>
      <c r="B3" s="39"/>
      <c r="C3" s="33"/>
      <c r="D3" s="40"/>
      <c r="E3" s="40"/>
      <c r="F3" s="40" t="s">
        <v>104</v>
      </c>
      <c r="G3" s="40"/>
      <c r="H3" s="40"/>
      <c r="I3" s="40"/>
      <c r="J3" s="40"/>
      <c r="K3" s="40"/>
      <c r="L3" s="33"/>
    </row>
    <row r="4" spans="1:12" s="38" customFormat="1" ht="15.75" customHeight="1">
      <c r="A4" s="41" t="s">
        <v>105</v>
      </c>
      <c r="B4" s="42" t="s">
        <v>106</v>
      </c>
      <c r="C4" s="43" t="s">
        <v>107</v>
      </c>
      <c r="D4" s="42" t="s">
        <v>108</v>
      </c>
      <c r="E4" s="44" t="s">
        <v>109</v>
      </c>
      <c r="F4" s="45" t="s">
        <v>110</v>
      </c>
      <c r="G4" s="46" t="s">
        <v>111</v>
      </c>
      <c r="H4" s="47" t="s">
        <v>112</v>
      </c>
      <c r="I4" s="46" t="s">
        <v>113</v>
      </c>
      <c r="J4" s="45" t="s">
        <v>114</v>
      </c>
      <c r="K4" s="45"/>
      <c r="L4" s="33"/>
    </row>
    <row r="5" spans="1:12" s="38" customFormat="1" ht="49.5" customHeight="1">
      <c r="A5" s="41"/>
      <c r="B5" s="42"/>
      <c r="C5" s="43"/>
      <c r="D5" s="42"/>
      <c r="E5" s="44"/>
      <c r="F5" s="45"/>
      <c r="G5" s="46"/>
      <c r="H5" s="47"/>
      <c r="I5" s="46"/>
      <c r="J5" s="45"/>
      <c r="K5" s="45"/>
      <c r="L5" s="33"/>
    </row>
    <row r="6" spans="1:12" s="52" customFormat="1" ht="17.25" customHeight="1">
      <c r="A6" s="48">
        <v>1</v>
      </c>
      <c r="B6" s="48">
        <v>2</v>
      </c>
      <c r="C6" s="48">
        <v>1</v>
      </c>
      <c r="D6" s="48">
        <v>4</v>
      </c>
      <c r="E6" s="49">
        <v>2</v>
      </c>
      <c r="F6" s="50">
        <v>1</v>
      </c>
      <c r="G6" s="51">
        <v>2</v>
      </c>
      <c r="H6" s="51">
        <v>3</v>
      </c>
      <c r="I6" s="48">
        <v>4</v>
      </c>
      <c r="J6" s="50">
        <v>5</v>
      </c>
      <c r="K6" s="50"/>
      <c r="L6" s="33"/>
    </row>
    <row r="7" spans="1:12" s="63" customFormat="1" ht="21.75" customHeight="1" hidden="1">
      <c r="A7" s="53"/>
      <c r="B7" s="54"/>
      <c r="C7" s="55"/>
      <c r="D7" s="54"/>
      <c r="E7" s="56"/>
      <c r="F7" s="57" t="s">
        <v>115</v>
      </c>
      <c r="G7" s="58">
        <f>SUM(G8,G10)</f>
        <v>209387434</v>
      </c>
      <c r="H7" s="59">
        <f>SUM(H8,H10)</f>
        <v>86919631.57000001</v>
      </c>
      <c r="I7" s="60">
        <f>H7/G7*100</f>
        <v>41.51138867769878</v>
      </c>
      <c r="J7" s="61"/>
      <c r="K7" s="61"/>
      <c r="L7" s="62"/>
    </row>
    <row r="8" spans="1:12" s="74" customFormat="1" ht="21.75" customHeight="1" hidden="1">
      <c r="A8" s="64"/>
      <c r="B8" s="65"/>
      <c r="C8" s="66"/>
      <c r="D8" s="65"/>
      <c r="E8" s="67"/>
      <c r="F8" s="68" t="s">
        <v>116</v>
      </c>
      <c r="G8" s="69">
        <f>SUM(G9)</f>
        <v>204047724</v>
      </c>
      <c r="H8" s="70">
        <f>SUM(H9)</f>
        <v>84362918.58000001</v>
      </c>
      <c r="I8" s="71">
        <f>H8/G8*100</f>
        <v>41.344699625270025</v>
      </c>
      <c r="J8" s="72"/>
      <c r="K8" s="72"/>
      <c r="L8" s="73"/>
    </row>
    <row r="9" spans="1:12" s="63" customFormat="1" ht="21.75" customHeight="1" hidden="1">
      <c r="A9" s="75"/>
      <c r="B9" s="76"/>
      <c r="C9" s="77"/>
      <c r="D9" s="78"/>
      <c r="E9" s="78"/>
      <c r="F9" s="79" t="s">
        <v>117</v>
      </c>
      <c r="G9" s="80">
        <f>SUM(G15,G42,G62,G83,G111,G151,G193,G231,G265,G296,G306,G316,G332,G366,G390,G491,G503,G537,G560,G587,G598,G628,G649,G669,G688,G709,G730)+SUM(G749,G769,G791,G811,G832,G852,G878,G899,G917,G937,G956,G975,G995,G1015,G1036,G1055,G1070,G1105,G1134,G1175,G1207,G1236,G1273,G1310,G1354,G1390,G1414)+SUM(G1436,G1479,G1500,G1537,G1574,G1597,G1619,G1658,G1671,G1687,G1727,G1732,G1742,G1971,G1813,G1999,G2015,G2036,G2059,G2075,G2123,G2153,G2174,G2201,G2286)</f>
        <v>204047724</v>
      </c>
      <c r="H9" s="81">
        <f>SUM(H15,H42,H62,H83,H111,H151,H193,H231,H265,H296,H306,H316,H332,H366,H390,H491,H503,H537,H560,H587,H598,H628,H649,H669,H688,H709,H730)+SUM(H749,H769,H791,H811,H832,H852,H878,H899,H917,H937,H956,H975,H995,H1015,H1036,H1055,H1070,H1105,H1134,H1175,H1207,H1236,H1273,H1310,H1354,H1390,H1414)+SUM(H1436,H1479,H1500,H1537,H1574,H1597,H1619,H1658,H1671,H1687,H1727,H1732,H1742,H1813,H1971,H1999,H2015,H2036,H2059,H2075,H2123,H2153,H2174,H2201,H2286)</f>
        <v>84362918.58000001</v>
      </c>
      <c r="I9" s="82">
        <f>H9/G9*100</f>
        <v>41.344699625270025</v>
      </c>
      <c r="J9" s="83"/>
      <c r="K9" s="83"/>
      <c r="L9" s="84"/>
    </row>
    <row r="10" spans="1:12" s="88" customFormat="1" ht="21.75" customHeight="1" hidden="1">
      <c r="A10" s="75"/>
      <c r="B10" s="76"/>
      <c r="C10" s="77"/>
      <c r="D10" s="78"/>
      <c r="E10" s="78"/>
      <c r="F10" s="45" t="s">
        <v>118</v>
      </c>
      <c r="G10" s="85">
        <f>G1685</f>
        <v>5339710</v>
      </c>
      <c r="H10" s="86">
        <f>H1685</f>
        <v>2556712.99</v>
      </c>
      <c r="I10" s="87">
        <f>H10/G10*100</f>
        <v>47.881120697565976</v>
      </c>
      <c r="J10" s="83"/>
      <c r="K10" s="83"/>
      <c r="L10" s="84"/>
    </row>
    <row r="11" spans="1:12" s="95" customFormat="1" ht="21.75" customHeight="1" hidden="1">
      <c r="A11" s="89"/>
      <c r="B11" s="90"/>
      <c r="C11" s="91"/>
      <c r="D11" s="90"/>
      <c r="E11" s="92"/>
      <c r="F11" s="79" t="s">
        <v>119</v>
      </c>
      <c r="G11" s="80">
        <f>204157724-110000</f>
        <v>204047724</v>
      </c>
      <c r="H11" s="93">
        <v>84362918.58</v>
      </c>
      <c r="I11" s="82"/>
      <c r="J11" s="83"/>
      <c r="K11" s="83"/>
      <c r="L11" s="94"/>
    </row>
    <row r="12" spans="1:12" s="102" customFormat="1" ht="16.5" customHeight="1" hidden="1">
      <c r="A12" s="90"/>
      <c r="B12" s="96"/>
      <c r="C12" s="97"/>
      <c r="D12" s="96"/>
      <c r="E12" s="98"/>
      <c r="F12" s="79" t="s">
        <v>29</v>
      </c>
      <c r="G12" s="99">
        <f>G11-G9</f>
        <v>0</v>
      </c>
      <c r="H12" s="100">
        <f>H11-H9</f>
        <v>0</v>
      </c>
      <c r="I12" s="82"/>
      <c r="J12" s="83"/>
      <c r="K12" s="83"/>
      <c r="L12" s="101"/>
    </row>
    <row r="13" spans="1:12" s="102" customFormat="1" ht="16.5" customHeight="1" hidden="1">
      <c r="A13" s="90"/>
      <c r="B13" s="96"/>
      <c r="C13" s="97"/>
      <c r="D13" s="96"/>
      <c r="E13" s="98"/>
      <c r="F13" s="79"/>
      <c r="G13" s="99"/>
      <c r="H13" s="100"/>
      <c r="I13" s="82"/>
      <c r="J13" s="83"/>
      <c r="K13" s="83"/>
      <c r="L13" s="101"/>
    </row>
    <row r="14" spans="1:12" s="102" customFormat="1" ht="16.5" customHeight="1">
      <c r="A14" s="90"/>
      <c r="B14" s="96"/>
      <c r="C14" s="97"/>
      <c r="D14" s="96"/>
      <c r="E14" s="98"/>
      <c r="F14" s="79"/>
      <c r="G14" s="99"/>
      <c r="H14" s="100"/>
      <c r="I14" s="82"/>
      <c r="J14" s="83"/>
      <c r="K14" s="83"/>
      <c r="L14" s="101"/>
    </row>
    <row r="15" spans="1:12" s="111" customFormat="1" ht="15" customHeight="1">
      <c r="A15" s="103" t="s">
        <v>120</v>
      </c>
      <c r="B15" s="104"/>
      <c r="C15" s="105"/>
      <c r="D15" s="104"/>
      <c r="E15" s="106"/>
      <c r="F15" s="107" t="s">
        <v>121</v>
      </c>
      <c r="G15" s="108">
        <f>SUM(G16:G40)/2</f>
        <v>1499733</v>
      </c>
      <c r="H15" s="109">
        <f>SUM(H16:H40)/2</f>
        <v>801985.7599999999</v>
      </c>
      <c r="I15" s="110">
        <f aca="true" t="shared" si="0" ref="I15:I34">H15/G15*100</f>
        <v>53.475235925328036</v>
      </c>
      <c r="J15" s="107"/>
      <c r="K15" s="107"/>
      <c r="L15" s="33"/>
    </row>
    <row r="16" spans="1:12" s="117" customFormat="1" ht="12.75">
      <c r="A16" s="89"/>
      <c r="B16" s="90"/>
      <c r="C16" s="91">
        <v>80140</v>
      </c>
      <c r="D16" s="90"/>
      <c r="E16" s="92"/>
      <c r="F16" s="112" t="s">
        <v>122</v>
      </c>
      <c r="G16" s="113">
        <f>SUM(G17:G35)</f>
        <v>1490430</v>
      </c>
      <c r="H16" s="114">
        <f>SUM(H17:H35)</f>
        <v>801235.7599999999</v>
      </c>
      <c r="I16" s="115">
        <f t="shared" si="0"/>
        <v>53.758697825459755</v>
      </c>
      <c r="J16" s="112"/>
      <c r="K16" s="112"/>
      <c r="L16" s="116"/>
    </row>
    <row r="17" spans="1:12" s="127" customFormat="1" ht="12.75" customHeight="1">
      <c r="A17" s="118"/>
      <c r="B17" s="119"/>
      <c r="C17" s="120"/>
      <c r="D17" s="119">
        <v>3020</v>
      </c>
      <c r="E17" s="121"/>
      <c r="F17" s="122" t="s">
        <v>123</v>
      </c>
      <c r="G17" s="123">
        <v>6700</v>
      </c>
      <c r="H17" s="124">
        <v>3962.46</v>
      </c>
      <c r="I17" s="125">
        <f t="shared" si="0"/>
        <v>59.14119402985075</v>
      </c>
      <c r="J17" s="122" t="s">
        <v>124</v>
      </c>
      <c r="K17" s="122"/>
      <c r="L17" s="126"/>
    </row>
    <row r="18" spans="1:12" s="127" customFormat="1" ht="39.75" customHeight="1">
      <c r="A18" s="118"/>
      <c r="B18" s="119"/>
      <c r="C18" s="128"/>
      <c r="D18" s="119">
        <v>4010</v>
      </c>
      <c r="E18" s="121"/>
      <c r="F18" s="122" t="s">
        <v>125</v>
      </c>
      <c r="G18" s="123">
        <v>987347</v>
      </c>
      <c r="H18" s="124">
        <v>454449.11</v>
      </c>
      <c r="I18" s="125">
        <f t="shared" si="0"/>
        <v>46.02729435547989</v>
      </c>
      <c r="J18" s="122" t="s">
        <v>126</v>
      </c>
      <c r="K18" s="122"/>
      <c r="L18" s="126"/>
    </row>
    <row r="19" spans="1:12" s="129" customFormat="1" ht="12.75" customHeight="1">
      <c r="A19" s="118"/>
      <c r="B19" s="119"/>
      <c r="C19" s="128"/>
      <c r="D19" s="119">
        <v>4040</v>
      </c>
      <c r="E19" s="121"/>
      <c r="F19" s="122" t="s">
        <v>127</v>
      </c>
      <c r="G19" s="123">
        <v>74000</v>
      </c>
      <c r="H19" s="124">
        <v>71189.45</v>
      </c>
      <c r="I19" s="125">
        <f t="shared" si="0"/>
        <v>96.20195945945945</v>
      </c>
      <c r="J19" s="122" t="s">
        <v>128</v>
      </c>
      <c r="K19" s="122"/>
      <c r="L19" s="126"/>
    </row>
    <row r="20" spans="1:12" s="127" customFormat="1" ht="12.75" customHeight="1">
      <c r="A20" s="118"/>
      <c r="B20" s="119"/>
      <c r="C20" s="128"/>
      <c r="D20" s="119">
        <v>4110</v>
      </c>
      <c r="E20" s="121"/>
      <c r="F20" s="122" t="s">
        <v>129</v>
      </c>
      <c r="G20" s="123">
        <v>191269</v>
      </c>
      <c r="H20" s="124">
        <v>92168.94</v>
      </c>
      <c r="I20" s="125">
        <f t="shared" si="0"/>
        <v>48.18812248717775</v>
      </c>
      <c r="J20" s="122" t="s">
        <v>130</v>
      </c>
      <c r="K20" s="122"/>
      <c r="L20" s="126"/>
    </row>
    <row r="21" spans="1:12" s="127" customFormat="1" ht="12.75" customHeight="1">
      <c r="A21" s="118"/>
      <c r="B21" s="119"/>
      <c r="C21" s="128"/>
      <c r="D21" s="119">
        <v>4120</v>
      </c>
      <c r="E21" s="121"/>
      <c r="F21" s="122" t="s">
        <v>131</v>
      </c>
      <c r="G21" s="123">
        <v>27195</v>
      </c>
      <c r="H21" s="124">
        <v>12841.96</v>
      </c>
      <c r="I21" s="125">
        <f t="shared" si="0"/>
        <v>47.221768707482994</v>
      </c>
      <c r="J21" s="122" t="s">
        <v>132</v>
      </c>
      <c r="K21" s="122"/>
      <c r="L21" s="126"/>
    </row>
    <row r="22" spans="1:12" s="127" customFormat="1" ht="12.75" customHeight="1">
      <c r="A22" s="118"/>
      <c r="B22" s="119"/>
      <c r="C22" s="128"/>
      <c r="D22" s="119">
        <v>4170</v>
      </c>
      <c r="E22" s="121"/>
      <c r="F22" s="122" t="s">
        <v>133</v>
      </c>
      <c r="G22" s="123">
        <v>3000</v>
      </c>
      <c r="H22" s="124">
        <v>0</v>
      </c>
      <c r="I22" s="125">
        <f t="shared" si="0"/>
        <v>0</v>
      </c>
      <c r="J22" s="122" t="s">
        <v>134</v>
      </c>
      <c r="K22" s="122"/>
      <c r="L22" s="126"/>
    </row>
    <row r="23" spans="1:12" s="129" customFormat="1" ht="27" customHeight="1">
      <c r="A23" s="118"/>
      <c r="B23" s="119"/>
      <c r="C23" s="128"/>
      <c r="D23" s="119">
        <v>4210</v>
      </c>
      <c r="E23" s="121"/>
      <c r="F23" s="122" t="s">
        <v>135</v>
      </c>
      <c r="G23" s="123">
        <v>10000</v>
      </c>
      <c r="H23" s="124">
        <v>5106.67</v>
      </c>
      <c r="I23" s="125">
        <f t="shared" si="0"/>
        <v>51.0667</v>
      </c>
      <c r="J23" s="122" t="s">
        <v>136</v>
      </c>
      <c r="K23" s="122"/>
      <c r="L23" s="126"/>
    </row>
    <row r="24" spans="1:12" s="127" customFormat="1" ht="12.75" customHeight="1">
      <c r="A24" s="118"/>
      <c r="B24" s="119"/>
      <c r="C24" s="128"/>
      <c r="D24" s="119">
        <v>4240</v>
      </c>
      <c r="E24" s="121"/>
      <c r="F24" s="122" t="s">
        <v>137</v>
      </c>
      <c r="G24" s="123">
        <v>5000</v>
      </c>
      <c r="H24" s="124">
        <v>937.62</v>
      </c>
      <c r="I24" s="125">
        <f t="shared" si="0"/>
        <v>18.752399999999998</v>
      </c>
      <c r="J24" s="122" t="s">
        <v>138</v>
      </c>
      <c r="K24" s="122"/>
      <c r="L24" s="126"/>
    </row>
    <row r="25" spans="1:12" s="129" customFormat="1" ht="12.75" customHeight="1">
      <c r="A25" s="118"/>
      <c r="B25" s="119"/>
      <c r="C25" s="128"/>
      <c r="D25" s="119">
        <v>4260</v>
      </c>
      <c r="E25" s="121"/>
      <c r="F25" s="122" t="s">
        <v>139</v>
      </c>
      <c r="G25" s="123">
        <v>98000</v>
      </c>
      <c r="H25" s="124">
        <v>98000</v>
      </c>
      <c r="I25" s="125">
        <f t="shared" si="0"/>
        <v>100</v>
      </c>
      <c r="J25" s="122" t="s">
        <v>140</v>
      </c>
      <c r="K25" s="122"/>
      <c r="L25" s="126"/>
    </row>
    <row r="26" spans="1:12" s="129" customFormat="1" ht="12.75">
      <c r="A26" s="118"/>
      <c r="B26" s="119"/>
      <c r="C26" s="128"/>
      <c r="D26" s="119">
        <v>4270</v>
      </c>
      <c r="E26" s="121"/>
      <c r="F26" s="122" t="s">
        <v>141</v>
      </c>
      <c r="G26" s="123">
        <v>3000</v>
      </c>
      <c r="H26" s="124">
        <v>0</v>
      </c>
      <c r="I26" s="125">
        <f t="shared" si="0"/>
        <v>0</v>
      </c>
      <c r="J26" s="122"/>
      <c r="K26" s="122"/>
      <c r="L26" s="126"/>
    </row>
    <row r="27" spans="1:12" s="129" customFormat="1" ht="12.75" customHeight="1">
      <c r="A27" s="118"/>
      <c r="B27" s="119"/>
      <c r="C27" s="128"/>
      <c r="D27" s="119">
        <v>4280</v>
      </c>
      <c r="E27" s="121"/>
      <c r="F27" s="122" t="s">
        <v>142</v>
      </c>
      <c r="G27" s="123">
        <v>2000</v>
      </c>
      <c r="H27" s="124">
        <v>201.5</v>
      </c>
      <c r="I27" s="125">
        <f t="shared" si="0"/>
        <v>10.075000000000001</v>
      </c>
      <c r="J27" s="122" t="s">
        <v>143</v>
      </c>
      <c r="K27" s="122"/>
      <c r="L27" s="126"/>
    </row>
    <row r="28" spans="1:12" s="129" customFormat="1" ht="39" customHeight="1">
      <c r="A28" s="118"/>
      <c r="B28" s="119"/>
      <c r="C28" s="128"/>
      <c r="D28" s="119">
        <v>4300</v>
      </c>
      <c r="E28" s="121"/>
      <c r="F28" s="122" t="s">
        <v>144</v>
      </c>
      <c r="G28" s="123">
        <v>18000</v>
      </c>
      <c r="H28" s="124">
        <v>14736.34</v>
      </c>
      <c r="I28" s="125">
        <f t="shared" si="0"/>
        <v>81.86855555555556</v>
      </c>
      <c r="J28" s="122" t="s">
        <v>145</v>
      </c>
      <c r="K28" s="122"/>
      <c r="L28" s="126"/>
    </row>
    <row r="29" spans="1:12" s="129" customFormat="1" ht="12.75" customHeight="1">
      <c r="A29" s="118"/>
      <c r="B29" s="119"/>
      <c r="C29" s="128"/>
      <c r="D29" s="119">
        <v>4350</v>
      </c>
      <c r="E29" s="121"/>
      <c r="F29" s="122" t="s">
        <v>146</v>
      </c>
      <c r="G29" s="123">
        <v>2000</v>
      </c>
      <c r="H29" s="124">
        <v>438.45</v>
      </c>
      <c r="I29" s="125">
        <f t="shared" si="0"/>
        <v>21.9225</v>
      </c>
      <c r="J29" s="122" t="s">
        <v>147</v>
      </c>
      <c r="K29" s="122"/>
      <c r="L29" s="126"/>
    </row>
    <row r="30" spans="1:12" s="129" customFormat="1" ht="12.75" customHeight="1">
      <c r="A30" s="118"/>
      <c r="B30" s="119"/>
      <c r="C30" s="128"/>
      <c r="D30" s="119">
        <v>4410</v>
      </c>
      <c r="E30" s="121"/>
      <c r="F30" s="122" t="s">
        <v>148</v>
      </c>
      <c r="G30" s="123">
        <v>1000</v>
      </c>
      <c r="H30" s="124">
        <v>178</v>
      </c>
      <c r="I30" s="125">
        <f t="shared" si="0"/>
        <v>17.8</v>
      </c>
      <c r="J30" s="122" t="s">
        <v>149</v>
      </c>
      <c r="K30" s="122"/>
      <c r="L30" s="126"/>
    </row>
    <row r="31" spans="1:12" s="129" customFormat="1" ht="12.75" customHeight="1">
      <c r="A31" s="118"/>
      <c r="B31" s="119"/>
      <c r="C31" s="128"/>
      <c r="D31" s="119">
        <v>4420</v>
      </c>
      <c r="E31" s="121"/>
      <c r="F31" s="122" t="s">
        <v>150</v>
      </c>
      <c r="G31" s="123">
        <v>1000</v>
      </c>
      <c r="H31" s="124">
        <v>0</v>
      </c>
      <c r="I31" s="125">
        <f t="shared" si="0"/>
        <v>0</v>
      </c>
      <c r="J31" s="122" t="s">
        <v>149</v>
      </c>
      <c r="K31" s="122"/>
      <c r="L31" s="126"/>
    </row>
    <row r="32" spans="1:12" s="127" customFormat="1" ht="12.75" customHeight="1">
      <c r="A32" s="118"/>
      <c r="B32" s="119"/>
      <c r="C32" s="128"/>
      <c r="D32" s="119">
        <v>4430</v>
      </c>
      <c r="E32" s="121"/>
      <c r="F32" s="122" t="s">
        <v>151</v>
      </c>
      <c r="G32" s="123">
        <v>6000</v>
      </c>
      <c r="H32" s="124">
        <v>2737</v>
      </c>
      <c r="I32" s="125">
        <f t="shared" si="0"/>
        <v>45.61666666666667</v>
      </c>
      <c r="J32" s="122" t="s">
        <v>152</v>
      </c>
      <c r="K32" s="122"/>
      <c r="L32" s="126"/>
    </row>
    <row r="33" spans="1:12" s="127" customFormat="1" ht="12.75" customHeight="1">
      <c r="A33" s="118"/>
      <c r="B33" s="119"/>
      <c r="C33" s="128"/>
      <c r="D33" s="119">
        <v>4440</v>
      </c>
      <c r="E33" s="121"/>
      <c r="F33" s="122" t="s">
        <v>153</v>
      </c>
      <c r="G33" s="123">
        <v>44919</v>
      </c>
      <c r="H33" s="124">
        <v>44919</v>
      </c>
      <c r="I33" s="125">
        <f t="shared" si="0"/>
        <v>100</v>
      </c>
      <c r="J33" s="122" t="s">
        <v>154</v>
      </c>
      <c r="K33" s="122"/>
      <c r="L33" s="126"/>
    </row>
    <row r="34" spans="1:12" s="127" customFormat="1" ht="12.75" customHeight="1" hidden="1">
      <c r="A34" s="118"/>
      <c r="B34" s="119"/>
      <c r="C34" s="128"/>
      <c r="D34" s="119">
        <v>4480</v>
      </c>
      <c r="E34" s="121"/>
      <c r="F34" s="122" t="s">
        <v>155</v>
      </c>
      <c r="G34" s="123">
        <v>0</v>
      </c>
      <c r="H34" s="124">
        <v>0</v>
      </c>
      <c r="I34" s="125" t="e">
        <f t="shared" si="0"/>
        <v>#DIV/0!</v>
      </c>
      <c r="J34" s="122" t="s">
        <v>156</v>
      </c>
      <c r="K34" s="122"/>
      <c r="L34" s="126"/>
    </row>
    <row r="35" spans="1:12" s="127" customFormat="1" ht="12.75" customHeight="1">
      <c r="A35" s="118"/>
      <c r="B35" s="119"/>
      <c r="C35" s="128"/>
      <c r="D35" s="119">
        <v>4530</v>
      </c>
      <c r="E35" s="121"/>
      <c r="F35" s="122" t="s">
        <v>157</v>
      </c>
      <c r="G35" s="123">
        <v>10000</v>
      </c>
      <c r="H35" s="124">
        <v>-630.74</v>
      </c>
      <c r="I35" s="125">
        <v>0</v>
      </c>
      <c r="J35" s="122" t="s">
        <v>158</v>
      </c>
      <c r="K35" s="122"/>
      <c r="L35" s="126"/>
    </row>
    <row r="36" spans="1:12" s="127" customFormat="1" ht="12.75">
      <c r="A36" s="89"/>
      <c r="B36" s="90"/>
      <c r="C36" s="130">
        <v>80146</v>
      </c>
      <c r="D36" s="90"/>
      <c r="E36" s="92"/>
      <c r="F36" s="112" t="s">
        <v>159</v>
      </c>
      <c r="G36" s="113">
        <f>SUM(G37)</f>
        <v>3500</v>
      </c>
      <c r="H36" s="114">
        <f>SUM(H37)</f>
        <v>500</v>
      </c>
      <c r="I36" s="115">
        <f>H36/G36*100</f>
        <v>14.285714285714285</v>
      </c>
      <c r="J36" s="131"/>
      <c r="K36" s="131"/>
      <c r="L36" s="126"/>
    </row>
    <row r="37" spans="1:12" s="129" customFormat="1" ht="12.75" customHeight="1">
      <c r="A37" s="118"/>
      <c r="B37" s="119"/>
      <c r="C37" s="132"/>
      <c r="D37" s="119">
        <v>4300</v>
      </c>
      <c r="E37" s="121"/>
      <c r="F37" s="122" t="s">
        <v>144</v>
      </c>
      <c r="G37" s="123">
        <v>3500</v>
      </c>
      <c r="H37" s="124">
        <v>500</v>
      </c>
      <c r="I37" s="125">
        <f>H37/G37*100</f>
        <v>14.285714285714285</v>
      </c>
      <c r="J37" s="122" t="s">
        <v>160</v>
      </c>
      <c r="K37" s="122"/>
      <c r="L37" s="126"/>
    </row>
    <row r="38" spans="1:12" s="127" customFormat="1" ht="12.75">
      <c r="A38" s="89"/>
      <c r="B38" s="90"/>
      <c r="C38" s="130">
        <v>80195</v>
      </c>
      <c r="D38" s="90"/>
      <c r="E38" s="92"/>
      <c r="F38" s="112" t="s">
        <v>161</v>
      </c>
      <c r="G38" s="113">
        <f>SUM(G39:G40)</f>
        <v>5803</v>
      </c>
      <c r="H38" s="113">
        <f>SUM(H39:H40)</f>
        <v>250</v>
      </c>
      <c r="I38" s="115">
        <f>H38/G38*100</f>
        <v>4.30811649146993</v>
      </c>
      <c r="J38" s="112"/>
      <c r="K38" s="112"/>
      <c r="L38" s="126"/>
    </row>
    <row r="39" spans="1:12" s="129" customFormat="1" ht="12.75" customHeight="1">
      <c r="A39" s="118"/>
      <c r="B39" s="119"/>
      <c r="C39" s="132"/>
      <c r="D39" s="119">
        <v>4300</v>
      </c>
      <c r="E39" s="121"/>
      <c r="F39" s="122" t="s">
        <v>144</v>
      </c>
      <c r="G39" s="123">
        <v>5000</v>
      </c>
      <c r="H39" s="124">
        <v>0</v>
      </c>
      <c r="I39" s="125">
        <f>H39/G39*100</f>
        <v>0</v>
      </c>
      <c r="J39" s="122" t="s">
        <v>162</v>
      </c>
      <c r="K39" s="122"/>
      <c r="L39" s="126"/>
    </row>
    <row r="40" spans="1:12" s="129" customFormat="1" ht="12.75" customHeight="1">
      <c r="A40" s="118"/>
      <c r="B40" s="119"/>
      <c r="C40" s="132"/>
      <c r="D40" s="119">
        <v>4440</v>
      </c>
      <c r="E40" s="121"/>
      <c r="F40" s="122" t="s">
        <v>153</v>
      </c>
      <c r="G40" s="123">
        <v>803</v>
      </c>
      <c r="H40" s="124">
        <v>250</v>
      </c>
      <c r="I40" s="125">
        <f>H40/G40*100</f>
        <v>31.133250311332507</v>
      </c>
      <c r="J40" s="122" t="s">
        <v>163</v>
      </c>
      <c r="K40" s="122"/>
      <c r="L40" s="126"/>
    </row>
    <row r="41" spans="1:12" s="38" customFormat="1" ht="17.25" customHeight="1">
      <c r="A41" s="133"/>
      <c r="B41" s="133"/>
      <c r="C41" s="134"/>
      <c r="D41" s="133"/>
      <c r="E41" s="135"/>
      <c r="F41" s="136"/>
      <c r="G41" s="137"/>
      <c r="H41" s="138"/>
      <c r="I41" s="115"/>
      <c r="J41" s="122"/>
      <c r="K41" s="122"/>
      <c r="L41" s="33"/>
    </row>
    <row r="42" spans="1:12" s="111" customFormat="1" ht="13.5" customHeight="1">
      <c r="A42" s="103" t="s">
        <v>164</v>
      </c>
      <c r="B42" s="103"/>
      <c r="C42" s="139"/>
      <c r="D42" s="103"/>
      <c r="E42" s="140"/>
      <c r="F42" s="107" t="s">
        <v>165</v>
      </c>
      <c r="G42" s="108">
        <f>SUM(G43:G60)/2</f>
        <v>1332949</v>
      </c>
      <c r="H42" s="109">
        <f>SUM(H43:H60)/2</f>
        <v>648523.7100000002</v>
      </c>
      <c r="I42" s="110">
        <f aca="true" t="shared" si="1" ref="I42:I60">H42/G42*100</f>
        <v>48.65330256446423</v>
      </c>
      <c r="J42" s="107"/>
      <c r="K42" s="107"/>
      <c r="L42" s="33"/>
    </row>
    <row r="43" spans="1:12" s="117" customFormat="1" ht="12.75">
      <c r="A43" s="89"/>
      <c r="B43" s="90"/>
      <c r="C43" s="91">
        <v>85301</v>
      </c>
      <c r="D43" s="90"/>
      <c r="E43" s="92"/>
      <c r="F43" s="112" t="s">
        <v>166</v>
      </c>
      <c r="G43" s="113">
        <f>SUM(G44:G60)</f>
        <v>1332949</v>
      </c>
      <c r="H43" s="114">
        <f>SUM(H44:H60)</f>
        <v>648523.7100000002</v>
      </c>
      <c r="I43" s="115">
        <f t="shared" si="1"/>
        <v>48.65330256446423</v>
      </c>
      <c r="J43" s="122"/>
      <c r="K43" s="122"/>
      <c r="L43" s="116"/>
    </row>
    <row r="44" spans="1:12" s="142" customFormat="1" ht="12.75" customHeight="1">
      <c r="A44" s="118"/>
      <c r="B44" s="119"/>
      <c r="C44" s="141"/>
      <c r="D44" s="119">
        <v>3020</v>
      </c>
      <c r="E44" s="121"/>
      <c r="F44" s="122" t="s">
        <v>167</v>
      </c>
      <c r="G44" s="123">
        <v>4500</v>
      </c>
      <c r="H44" s="124">
        <v>1018.16</v>
      </c>
      <c r="I44" s="125">
        <f t="shared" si="1"/>
        <v>22.625777777777778</v>
      </c>
      <c r="J44" s="122" t="s">
        <v>168</v>
      </c>
      <c r="K44" s="122"/>
      <c r="L44" s="116"/>
    </row>
    <row r="45" spans="1:12" s="142" customFormat="1" ht="12.75" customHeight="1">
      <c r="A45" s="118"/>
      <c r="B45" s="119"/>
      <c r="C45" s="141"/>
      <c r="D45" s="119">
        <v>4010</v>
      </c>
      <c r="E45" s="121"/>
      <c r="F45" s="122" t="s">
        <v>169</v>
      </c>
      <c r="G45" s="123">
        <v>758967</v>
      </c>
      <c r="H45" s="124">
        <v>339678.68</v>
      </c>
      <c r="I45" s="125">
        <f t="shared" si="1"/>
        <v>44.7553951621085</v>
      </c>
      <c r="J45" s="122" t="s">
        <v>170</v>
      </c>
      <c r="K45" s="122"/>
      <c r="L45" s="116"/>
    </row>
    <row r="46" spans="1:12" s="127" customFormat="1" ht="12.75" customHeight="1">
      <c r="A46" s="118"/>
      <c r="B46" s="119"/>
      <c r="C46" s="120"/>
      <c r="D46" s="119">
        <v>4040</v>
      </c>
      <c r="E46" s="121"/>
      <c r="F46" s="122" t="s">
        <v>127</v>
      </c>
      <c r="G46" s="123">
        <v>56468</v>
      </c>
      <c r="H46" s="124">
        <v>56467.15</v>
      </c>
      <c r="I46" s="125">
        <f t="shared" si="1"/>
        <v>99.99849472267479</v>
      </c>
      <c r="J46" s="122" t="s">
        <v>128</v>
      </c>
      <c r="K46" s="122"/>
      <c r="L46" s="126"/>
    </row>
    <row r="47" spans="1:12" s="127" customFormat="1" ht="12.75" customHeight="1">
      <c r="A47" s="118"/>
      <c r="B47" s="119"/>
      <c r="C47" s="128"/>
      <c r="D47" s="119">
        <v>4110</v>
      </c>
      <c r="E47" s="121"/>
      <c r="F47" s="122" t="s">
        <v>129</v>
      </c>
      <c r="G47" s="123">
        <v>137432</v>
      </c>
      <c r="H47" s="124">
        <v>65031.15</v>
      </c>
      <c r="I47" s="125">
        <f t="shared" si="1"/>
        <v>47.318783107282144</v>
      </c>
      <c r="J47" s="122" t="s">
        <v>130</v>
      </c>
      <c r="K47" s="122"/>
      <c r="L47" s="126"/>
    </row>
    <row r="48" spans="1:12" s="127" customFormat="1" ht="12.75" customHeight="1">
      <c r="A48" s="118"/>
      <c r="B48" s="119"/>
      <c r="C48" s="128"/>
      <c r="D48" s="119">
        <v>4120</v>
      </c>
      <c r="E48" s="121"/>
      <c r="F48" s="122" t="s">
        <v>131</v>
      </c>
      <c r="G48" s="123">
        <v>19543</v>
      </c>
      <c r="H48" s="124">
        <v>8278.26</v>
      </c>
      <c r="I48" s="125">
        <f t="shared" si="1"/>
        <v>42.359207900527046</v>
      </c>
      <c r="J48" s="122" t="s">
        <v>132</v>
      </c>
      <c r="K48" s="122"/>
      <c r="L48" s="126"/>
    </row>
    <row r="49" spans="1:12" s="127" customFormat="1" ht="12.75" customHeight="1">
      <c r="A49" s="118"/>
      <c r="B49" s="119"/>
      <c r="C49" s="128"/>
      <c r="D49" s="119">
        <v>4170</v>
      </c>
      <c r="E49" s="121"/>
      <c r="F49" s="122" t="s">
        <v>133</v>
      </c>
      <c r="G49" s="123">
        <v>4000</v>
      </c>
      <c r="H49" s="124">
        <v>1806.52</v>
      </c>
      <c r="I49" s="125">
        <f t="shared" si="1"/>
        <v>45.163</v>
      </c>
      <c r="J49" s="122" t="s">
        <v>134</v>
      </c>
      <c r="K49" s="122"/>
      <c r="L49" s="126"/>
    </row>
    <row r="50" spans="1:12" s="127" customFormat="1" ht="12.75" customHeight="1">
      <c r="A50" s="118"/>
      <c r="B50" s="119"/>
      <c r="C50" s="128"/>
      <c r="D50" s="119">
        <v>4210</v>
      </c>
      <c r="E50" s="121"/>
      <c r="F50" s="122" t="s">
        <v>135</v>
      </c>
      <c r="G50" s="123">
        <v>65000</v>
      </c>
      <c r="H50" s="124">
        <v>42027.02</v>
      </c>
      <c r="I50" s="125">
        <f t="shared" si="1"/>
        <v>64.65695384615384</v>
      </c>
      <c r="J50" s="122" t="s">
        <v>171</v>
      </c>
      <c r="K50" s="122"/>
      <c r="L50" s="126"/>
    </row>
    <row r="51" spans="1:12" s="127" customFormat="1" ht="12.75" customHeight="1">
      <c r="A51" s="118"/>
      <c r="B51" s="119"/>
      <c r="C51" s="128"/>
      <c r="D51" s="119">
        <v>4220</v>
      </c>
      <c r="E51" s="121"/>
      <c r="F51" s="122" t="s">
        <v>172</v>
      </c>
      <c r="G51" s="123">
        <v>105000</v>
      </c>
      <c r="H51" s="124">
        <v>46610.31</v>
      </c>
      <c r="I51" s="125">
        <f t="shared" si="1"/>
        <v>44.390771428571426</v>
      </c>
      <c r="J51" s="122" t="s">
        <v>173</v>
      </c>
      <c r="K51" s="122"/>
      <c r="L51" s="126"/>
    </row>
    <row r="52" spans="1:12" s="127" customFormat="1" ht="12.75" customHeight="1">
      <c r="A52" s="118"/>
      <c r="B52" s="119"/>
      <c r="C52" s="128"/>
      <c r="D52" s="119">
        <v>4230</v>
      </c>
      <c r="E52" s="121"/>
      <c r="F52" s="122" t="s">
        <v>174</v>
      </c>
      <c r="G52" s="123">
        <v>18500</v>
      </c>
      <c r="H52" s="124">
        <v>9620.44</v>
      </c>
      <c r="I52" s="125">
        <f t="shared" si="1"/>
        <v>52.00237837837838</v>
      </c>
      <c r="J52" s="122" t="s">
        <v>175</v>
      </c>
      <c r="K52" s="122"/>
      <c r="L52" s="126"/>
    </row>
    <row r="53" spans="1:12" s="127" customFormat="1" ht="12.75" customHeight="1">
      <c r="A53" s="118"/>
      <c r="B53" s="119"/>
      <c r="C53" s="128"/>
      <c r="D53" s="119">
        <v>4260</v>
      </c>
      <c r="E53" s="121"/>
      <c r="F53" s="122" t="s">
        <v>139</v>
      </c>
      <c r="G53" s="123">
        <v>32000</v>
      </c>
      <c r="H53" s="124">
        <v>14811.5</v>
      </c>
      <c r="I53" s="125">
        <f t="shared" si="1"/>
        <v>46.2859375</v>
      </c>
      <c r="J53" s="122" t="s">
        <v>176</v>
      </c>
      <c r="K53" s="122"/>
      <c r="L53" s="126"/>
    </row>
    <row r="54" spans="1:12" s="127" customFormat="1" ht="12.75" customHeight="1">
      <c r="A54" s="118"/>
      <c r="B54" s="119"/>
      <c r="C54" s="128"/>
      <c r="D54" s="119">
        <v>4270</v>
      </c>
      <c r="E54" s="121"/>
      <c r="F54" s="122" t="s">
        <v>141</v>
      </c>
      <c r="G54" s="123">
        <v>18245</v>
      </c>
      <c r="H54" s="124">
        <v>12520.16</v>
      </c>
      <c r="I54" s="125">
        <f t="shared" si="1"/>
        <v>68.62241710057549</v>
      </c>
      <c r="J54" s="122" t="s">
        <v>177</v>
      </c>
      <c r="K54" s="122"/>
      <c r="L54" s="126"/>
    </row>
    <row r="55" spans="1:12" s="127" customFormat="1" ht="12.75" customHeight="1">
      <c r="A55" s="118"/>
      <c r="B55" s="119"/>
      <c r="C55" s="128"/>
      <c r="D55" s="119">
        <v>4280</v>
      </c>
      <c r="E55" s="121"/>
      <c r="F55" s="122" t="s">
        <v>142</v>
      </c>
      <c r="G55" s="123">
        <v>3500</v>
      </c>
      <c r="H55" s="124">
        <v>904</v>
      </c>
      <c r="I55" s="125">
        <f t="shared" si="1"/>
        <v>25.82857142857143</v>
      </c>
      <c r="J55" s="122" t="s">
        <v>178</v>
      </c>
      <c r="K55" s="122"/>
      <c r="L55" s="126"/>
    </row>
    <row r="56" spans="1:12" s="127" customFormat="1" ht="25.5" customHeight="1">
      <c r="A56" s="118"/>
      <c r="B56" s="119"/>
      <c r="C56" s="128"/>
      <c r="D56" s="119">
        <v>4300</v>
      </c>
      <c r="E56" s="121"/>
      <c r="F56" s="122" t="s">
        <v>144</v>
      </c>
      <c r="G56" s="123">
        <v>54000</v>
      </c>
      <c r="H56" s="124">
        <v>17994.56</v>
      </c>
      <c r="I56" s="125">
        <f t="shared" si="1"/>
        <v>33.32325925925927</v>
      </c>
      <c r="J56" s="122" t="s">
        <v>179</v>
      </c>
      <c r="K56" s="122"/>
      <c r="L56" s="126"/>
    </row>
    <row r="57" spans="1:12" s="129" customFormat="1" ht="12.75" customHeight="1">
      <c r="A57" s="118"/>
      <c r="B57" s="119"/>
      <c r="C57" s="128"/>
      <c r="D57" s="119">
        <v>4410</v>
      </c>
      <c r="E57" s="121"/>
      <c r="F57" s="122" t="s">
        <v>180</v>
      </c>
      <c r="G57" s="123">
        <v>1900</v>
      </c>
      <c r="H57" s="124">
        <v>449.8</v>
      </c>
      <c r="I57" s="125">
        <f t="shared" si="1"/>
        <v>23.673684210526318</v>
      </c>
      <c r="J57" s="122" t="s">
        <v>181</v>
      </c>
      <c r="K57" s="122"/>
      <c r="L57" s="126"/>
    </row>
    <row r="58" spans="1:12" s="129" customFormat="1" ht="12.75" customHeight="1">
      <c r="A58" s="118"/>
      <c r="B58" s="119"/>
      <c r="C58" s="128"/>
      <c r="D58" s="119">
        <v>4430</v>
      </c>
      <c r="E58" s="121"/>
      <c r="F58" s="122" t="s">
        <v>151</v>
      </c>
      <c r="G58" s="123">
        <v>1400</v>
      </c>
      <c r="H58" s="124">
        <v>0</v>
      </c>
      <c r="I58" s="125">
        <f t="shared" si="1"/>
        <v>0</v>
      </c>
      <c r="J58" s="122" t="s">
        <v>182</v>
      </c>
      <c r="K58" s="122"/>
      <c r="L58" s="126"/>
    </row>
    <row r="59" spans="1:12" s="129" customFormat="1" ht="12.75" customHeight="1">
      <c r="A59" s="118"/>
      <c r="B59" s="119"/>
      <c r="C59" s="128"/>
      <c r="D59" s="119">
        <v>4440</v>
      </c>
      <c r="E59" s="121"/>
      <c r="F59" s="122" t="s">
        <v>153</v>
      </c>
      <c r="G59" s="123">
        <v>32494</v>
      </c>
      <c r="H59" s="124">
        <v>27000</v>
      </c>
      <c r="I59" s="125">
        <f t="shared" si="1"/>
        <v>83.09226318704992</v>
      </c>
      <c r="J59" s="122" t="s">
        <v>183</v>
      </c>
      <c r="K59" s="122"/>
      <c r="L59" s="126"/>
    </row>
    <row r="60" spans="1:12" s="129" customFormat="1" ht="12.75" customHeight="1">
      <c r="A60" s="118"/>
      <c r="B60" s="119"/>
      <c r="C60" s="128"/>
      <c r="D60" s="119">
        <v>6050</v>
      </c>
      <c r="E60" s="121"/>
      <c r="F60" s="122" t="s">
        <v>184</v>
      </c>
      <c r="G60" s="123">
        <v>20000</v>
      </c>
      <c r="H60" s="124">
        <v>4306</v>
      </c>
      <c r="I60" s="125">
        <f t="shared" si="1"/>
        <v>21.529999999999998</v>
      </c>
      <c r="J60" s="122" t="s">
        <v>185</v>
      </c>
      <c r="K60" s="122"/>
      <c r="L60" s="126"/>
    </row>
    <row r="61" spans="1:12" s="142" customFormat="1" ht="12.75">
      <c r="A61" s="118"/>
      <c r="B61" s="118"/>
      <c r="C61" s="143"/>
      <c r="D61" s="118"/>
      <c r="E61" s="144"/>
      <c r="F61" s="122"/>
      <c r="G61" s="123"/>
      <c r="H61" s="124"/>
      <c r="I61" s="115"/>
      <c r="J61" s="122"/>
      <c r="K61" s="122"/>
      <c r="L61" s="116"/>
    </row>
    <row r="62" spans="1:12" s="111" customFormat="1" ht="13.5" customHeight="1">
      <c r="A62" s="103" t="s">
        <v>186</v>
      </c>
      <c r="B62" s="103"/>
      <c r="C62" s="139"/>
      <c r="D62" s="103"/>
      <c r="E62" s="140"/>
      <c r="F62" s="107" t="s">
        <v>187</v>
      </c>
      <c r="G62" s="108">
        <f>SUM(G63:G81)/2</f>
        <v>544075</v>
      </c>
      <c r="H62" s="109">
        <f>SUM(H63:H81)/2</f>
        <v>296686.33999999997</v>
      </c>
      <c r="I62" s="110">
        <f aca="true" t="shared" si="2" ref="I62:I81">H62/G62*100</f>
        <v>54.53041216744015</v>
      </c>
      <c r="J62" s="107"/>
      <c r="K62" s="107"/>
      <c r="L62" s="33"/>
    </row>
    <row r="63" spans="1:12" s="117" customFormat="1" ht="12.75">
      <c r="A63" s="89"/>
      <c r="B63" s="90"/>
      <c r="C63" s="91">
        <v>85302</v>
      </c>
      <c r="D63" s="90"/>
      <c r="E63" s="92"/>
      <c r="F63" s="112" t="s">
        <v>188</v>
      </c>
      <c r="G63" s="113">
        <f>SUM(G64:G81)</f>
        <v>544075</v>
      </c>
      <c r="H63" s="114">
        <f>SUM(H64:H81)</f>
        <v>296686.33999999997</v>
      </c>
      <c r="I63" s="115">
        <f t="shared" si="2"/>
        <v>54.53041216744015</v>
      </c>
      <c r="J63" s="122"/>
      <c r="K63" s="122"/>
      <c r="L63" s="116"/>
    </row>
    <row r="64" spans="1:12" s="142" customFormat="1" ht="12.75" customHeight="1">
      <c r="A64" s="118"/>
      <c r="B64" s="119"/>
      <c r="C64" s="141"/>
      <c r="D64" s="119">
        <v>3020</v>
      </c>
      <c r="E64" s="121"/>
      <c r="F64" s="122" t="s">
        <v>167</v>
      </c>
      <c r="G64" s="123">
        <v>13500</v>
      </c>
      <c r="H64" s="124">
        <v>5343.51</v>
      </c>
      <c r="I64" s="125">
        <f t="shared" si="2"/>
        <v>39.58155555555556</v>
      </c>
      <c r="J64" s="122" t="s">
        <v>189</v>
      </c>
      <c r="K64" s="122"/>
      <c r="L64" s="116"/>
    </row>
    <row r="65" spans="1:12" s="142" customFormat="1" ht="12.75" customHeight="1">
      <c r="A65" s="118"/>
      <c r="B65" s="119"/>
      <c r="C65" s="141"/>
      <c r="D65" s="119">
        <v>3110</v>
      </c>
      <c r="E65" s="121"/>
      <c r="F65" s="122" t="s">
        <v>190</v>
      </c>
      <c r="G65" s="123">
        <v>1104</v>
      </c>
      <c r="H65" s="124">
        <v>336</v>
      </c>
      <c r="I65" s="125">
        <f t="shared" si="2"/>
        <v>30.434782608695656</v>
      </c>
      <c r="J65" s="122" t="s">
        <v>191</v>
      </c>
      <c r="K65" s="122"/>
      <c r="L65" s="116"/>
    </row>
    <row r="66" spans="1:12" s="127" customFormat="1" ht="12.75" customHeight="1">
      <c r="A66" s="118"/>
      <c r="B66" s="119"/>
      <c r="C66" s="120"/>
      <c r="D66" s="119">
        <v>4010</v>
      </c>
      <c r="E66" s="121"/>
      <c r="F66" s="122" t="s">
        <v>169</v>
      </c>
      <c r="G66" s="123">
        <v>40000</v>
      </c>
      <c r="H66" s="124">
        <v>8917.22</v>
      </c>
      <c r="I66" s="125">
        <f t="shared" si="2"/>
        <v>22.293049999999997</v>
      </c>
      <c r="J66" s="122" t="s">
        <v>170</v>
      </c>
      <c r="K66" s="122"/>
      <c r="L66" s="126"/>
    </row>
    <row r="67" spans="1:12" s="127" customFormat="1" ht="12.75" customHeight="1">
      <c r="A67" s="118"/>
      <c r="B67" s="119"/>
      <c r="C67" s="128"/>
      <c r="D67" s="119">
        <v>4040</v>
      </c>
      <c r="E67" s="121"/>
      <c r="F67" s="122" t="s">
        <v>127</v>
      </c>
      <c r="G67" s="123">
        <v>56210</v>
      </c>
      <c r="H67" s="124">
        <v>55524.22</v>
      </c>
      <c r="I67" s="125">
        <f t="shared" si="2"/>
        <v>98.77996797722825</v>
      </c>
      <c r="J67" s="122" t="s">
        <v>128</v>
      </c>
      <c r="K67" s="122"/>
      <c r="L67" s="126"/>
    </row>
    <row r="68" spans="1:12" s="127" customFormat="1" ht="12.75" customHeight="1">
      <c r="A68" s="118"/>
      <c r="B68" s="119"/>
      <c r="C68" s="128"/>
      <c r="D68" s="119">
        <v>4110</v>
      </c>
      <c r="E68" s="121"/>
      <c r="F68" s="122" t="s">
        <v>129</v>
      </c>
      <c r="G68" s="123">
        <v>122400</v>
      </c>
      <c r="H68" s="124">
        <v>58272.83</v>
      </c>
      <c r="I68" s="125">
        <f t="shared" si="2"/>
        <v>47.60852124183007</v>
      </c>
      <c r="J68" s="122" t="s">
        <v>130</v>
      </c>
      <c r="K68" s="122"/>
      <c r="L68" s="126"/>
    </row>
    <row r="69" spans="1:12" s="127" customFormat="1" ht="12.75" customHeight="1">
      <c r="A69" s="118"/>
      <c r="B69" s="119"/>
      <c r="C69" s="128"/>
      <c r="D69" s="119">
        <v>4170</v>
      </c>
      <c r="E69" s="121"/>
      <c r="F69" s="122" t="s">
        <v>133</v>
      </c>
      <c r="G69" s="123">
        <v>1200</v>
      </c>
      <c r="H69" s="124">
        <v>0</v>
      </c>
      <c r="I69" s="125">
        <f t="shared" si="2"/>
        <v>0</v>
      </c>
      <c r="J69" s="122" t="s">
        <v>134</v>
      </c>
      <c r="K69" s="122"/>
      <c r="L69" s="126"/>
    </row>
    <row r="70" spans="1:12" s="127" customFormat="1" ht="12.75" customHeight="1">
      <c r="A70" s="118"/>
      <c r="B70" s="119"/>
      <c r="C70" s="128"/>
      <c r="D70" s="119">
        <v>4210</v>
      </c>
      <c r="E70" s="121"/>
      <c r="F70" s="122" t="s">
        <v>192</v>
      </c>
      <c r="G70" s="123">
        <v>17000</v>
      </c>
      <c r="H70" s="145">
        <v>16368.32</v>
      </c>
      <c r="I70" s="125">
        <f t="shared" si="2"/>
        <v>96.28423529411765</v>
      </c>
      <c r="J70" s="122" t="s">
        <v>193</v>
      </c>
      <c r="K70" s="122"/>
      <c r="L70" s="126"/>
    </row>
    <row r="71" spans="1:12" s="127" customFormat="1" ht="12.75" customHeight="1">
      <c r="A71" s="118"/>
      <c r="B71" s="119"/>
      <c r="C71" s="128"/>
      <c r="D71" s="119">
        <v>4220</v>
      </c>
      <c r="E71" s="121"/>
      <c r="F71" s="122" t="s">
        <v>172</v>
      </c>
      <c r="G71" s="123">
        <v>131504</v>
      </c>
      <c r="H71" s="145">
        <v>60623.94</v>
      </c>
      <c r="I71" s="125">
        <f t="shared" si="2"/>
        <v>46.100453218153056</v>
      </c>
      <c r="J71" s="122" t="s">
        <v>194</v>
      </c>
      <c r="K71" s="122"/>
      <c r="L71" s="126"/>
    </row>
    <row r="72" spans="1:12" s="127" customFormat="1" ht="26.25" customHeight="1">
      <c r="A72" s="118"/>
      <c r="B72" s="119"/>
      <c r="C72" s="128"/>
      <c r="D72" s="119">
        <v>4230</v>
      </c>
      <c r="E72" s="121"/>
      <c r="F72" s="122" t="s">
        <v>174</v>
      </c>
      <c r="G72" s="123">
        <v>30000</v>
      </c>
      <c r="H72" s="145">
        <v>14711.55</v>
      </c>
      <c r="I72" s="125">
        <f t="shared" si="2"/>
        <v>49.0385</v>
      </c>
      <c r="J72" s="122" t="s">
        <v>195</v>
      </c>
      <c r="K72" s="122"/>
      <c r="L72" s="126"/>
    </row>
    <row r="73" spans="1:12" s="127" customFormat="1" ht="12.75" customHeight="1">
      <c r="A73" s="118"/>
      <c r="B73" s="119"/>
      <c r="C73" s="128"/>
      <c r="D73" s="119">
        <v>4260</v>
      </c>
      <c r="E73" s="121"/>
      <c r="F73" s="122" t="s">
        <v>139</v>
      </c>
      <c r="G73" s="123">
        <v>35000</v>
      </c>
      <c r="H73" s="145">
        <v>14064.93</v>
      </c>
      <c r="I73" s="125">
        <f t="shared" si="2"/>
        <v>40.185514285714284</v>
      </c>
      <c r="J73" s="122" t="s">
        <v>196</v>
      </c>
      <c r="K73" s="122"/>
      <c r="L73" s="126"/>
    </row>
    <row r="74" spans="1:12" s="127" customFormat="1" ht="25.5" customHeight="1">
      <c r="A74" s="118"/>
      <c r="B74" s="119"/>
      <c r="C74" s="128"/>
      <c r="D74" s="119">
        <v>4270</v>
      </c>
      <c r="E74" s="121"/>
      <c r="F74" s="122" t="s">
        <v>141</v>
      </c>
      <c r="G74" s="123">
        <v>10000</v>
      </c>
      <c r="H74" s="145">
        <v>3281.18</v>
      </c>
      <c r="I74" s="125">
        <f t="shared" si="2"/>
        <v>32.8118</v>
      </c>
      <c r="J74" s="122" t="s">
        <v>197</v>
      </c>
      <c r="K74" s="122"/>
      <c r="L74" s="126"/>
    </row>
    <row r="75" spans="1:12" s="127" customFormat="1" ht="12.75" customHeight="1">
      <c r="A75" s="118"/>
      <c r="B75" s="119"/>
      <c r="C75" s="128"/>
      <c r="D75" s="119">
        <v>4280</v>
      </c>
      <c r="E75" s="121"/>
      <c r="F75" s="122" t="s">
        <v>142</v>
      </c>
      <c r="G75" s="123">
        <v>1446</v>
      </c>
      <c r="H75" s="145">
        <v>460</v>
      </c>
      <c r="I75" s="125">
        <f t="shared" si="2"/>
        <v>31.8118948824343</v>
      </c>
      <c r="J75" s="122" t="s">
        <v>198</v>
      </c>
      <c r="K75" s="122"/>
      <c r="L75" s="126"/>
    </row>
    <row r="76" spans="1:12" s="127" customFormat="1" ht="26.25" customHeight="1">
      <c r="A76" s="118"/>
      <c r="B76" s="119"/>
      <c r="C76" s="128"/>
      <c r="D76" s="119">
        <v>4300</v>
      </c>
      <c r="E76" s="121"/>
      <c r="F76" s="122" t="s">
        <v>144</v>
      </c>
      <c r="G76" s="123">
        <v>27000</v>
      </c>
      <c r="H76" s="145">
        <v>13067.7</v>
      </c>
      <c r="I76" s="125">
        <f t="shared" si="2"/>
        <v>48.39888888888889</v>
      </c>
      <c r="J76" s="122" t="s">
        <v>199</v>
      </c>
      <c r="K76" s="122"/>
      <c r="L76" s="126"/>
    </row>
    <row r="77" spans="1:12" s="127" customFormat="1" ht="12.75" customHeight="1">
      <c r="A77" s="118"/>
      <c r="B77" s="119"/>
      <c r="C77" s="128"/>
      <c r="D77" s="119">
        <v>4350</v>
      </c>
      <c r="E77" s="121"/>
      <c r="F77" s="122" t="s">
        <v>146</v>
      </c>
      <c r="G77" s="123">
        <v>1000</v>
      </c>
      <c r="H77" s="145">
        <v>78.08</v>
      </c>
      <c r="I77" s="125">
        <f t="shared" si="2"/>
        <v>7.808</v>
      </c>
      <c r="J77" s="122" t="s">
        <v>200</v>
      </c>
      <c r="K77" s="122"/>
      <c r="L77" s="126"/>
    </row>
    <row r="78" spans="1:12" s="127" customFormat="1" ht="12.75" customHeight="1">
      <c r="A78" s="118"/>
      <c r="B78" s="119"/>
      <c r="C78" s="128"/>
      <c r="D78" s="119">
        <v>4410</v>
      </c>
      <c r="E78" s="121"/>
      <c r="F78" s="122" t="s">
        <v>180</v>
      </c>
      <c r="G78" s="123">
        <v>1550</v>
      </c>
      <c r="H78" s="145">
        <v>529.86</v>
      </c>
      <c r="I78" s="125">
        <f t="shared" si="2"/>
        <v>34.18451612903226</v>
      </c>
      <c r="J78" s="122" t="s">
        <v>201</v>
      </c>
      <c r="K78" s="122"/>
      <c r="L78" s="126"/>
    </row>
    <row r="79" spans="1:12" s="127" customFormat="1" ht="12.75" customHeight="1">
      <c r="A79" s="118"/>
      <c r="B79" s="119"/>
      <c r="C79" s="128"/>
      <c r="D79" s="119">
        <v>4430</v>
      </c>
      <c r="E79" s="121"/>
      <c r="F79" s="122" t="s">
        <v>151</v>
      </c>
      <c r="G79" s="123">
        <v>6000</v>
      </c>
      <c r="H79" s="145">
        <v>3111</v>
      </c>
      <c r="I79" s="125">
        <f t="shared" si="2"/>
        <v>51.849999999999994</v>
      </c>
      <c r="J79" s="122" t="s">
        <v>202</v>
      </c>
      <c r="K79" s="122"/>
      <c r="L79" s="126"/>
    </row>
    <row r="80" spans="1:12" s="127" customFormat="1" ht="12.75" customHeight="1">
      <c r="A80" s="118"/>
      <c r="B80" s="119"/>
      <c r="C80" s="128"/>
      <c r="D80" s="119">
        <v>4440</v>
      </c>
      <c r="E80" s="121"/>
      <c r="F80" s="122" t="s">
        <v>153</v>
      </c>
      <c r="G80" s="123">
        <v>28665</v>
      </c>
      <c r="H80" s="145">
        <v>21500</v>
      </c>
      <c r="I80" s="125">
        <f t="shared" si="2"/>
        <v>75.00436071864644</v>
      </c>
      <c r="J80" s="122" t="s">
        <v>183</v>
      </c>
      <c r="K80" s="122"/>
      <c r="L80" s="126"/>
    </row>
    <row r="81" spans="1:12" s="127" customFormat="1" ht="12.75" customHeight="1">
      <c r="A81" s="118"/>
      <c r="B81" s="119"/>
      <c r="C81" s="128"/>
      <c r="D81" s="119">
        <v>6060</v>
      </c>
      <c r="E81" s="121"/>
      <c r="F81" s="122" t="s">
        <v>203</v>
      </c>
      <c r="G81" s="123">
        <v>20496</v>
      </c>
      <c r="H81" s="145">
        <v>20496</v>
      </c>
      <c r="I81" s="125">
        <f t="shared" si="2"/>
        <v>100</v>
      </c>
      <c r="J81" s="122" t="s">
        <v>204</v>
      </c>
      <c r="K81" s="122"/>
      <c r="L81" s="126"/>
    </row>
    <row r="82" spans="1:12" s="127" customFormat="1" ht="12.75">
      <c r="A82" s="118"/>
      <c r="B82" s="119"/>
      <c r="C82" s="146"/>
      <c r="D82" s="119"/>
      <c r="E82" s="121"/>
      <c r="F82" s="122"/>
      <c r="G82" s="123"/>
      <c r="H82" s="124"/>
      <c r="I82" s="115"/>
      <c r="J82" s="122"/>
      <c r="K82" s="122"/>
      <c r="L82" s="126"/>
    </row>
    <row r="83" spans="1:12" s="111" customFormat="1" ht="13.5" customHeight="1">
      <c r="A83" s="103" t="s">
        <v>205</v>
      </c>
      <c r="B83" s="103"/>
      <c r="C83" s="139"/>
      <c r="D83" s="103"/>
      <c r="E83" s="140"/>
      <c r="F83" s="107" t="s">
        <v>206</v>
      </c>
      <c r="G83" s="108">
        <f>SUM(G84:G109)/2</f>
        <v>2859409</v>
      </c>
      <c r="H83" s="109">
        <f>SUM(H84:H109)/2</f>
        <v>1535818.6900000002</v>
      </c>
      <c r="I83" s="110">
        <f aca="true" t="shared" si="3" ref="I83:I109">H83/G83*100</f>
        <v>53.71105322813211</v>
      </c>
      <c r="J83" s="107"/>
      <c r="K83" s="107"/>
      <c r="L83" s="33"/>
    </row>
    <row r="84" spans="1:12" s="117" customFormat="1" ht="12.75">
      <c r="A84" s="89"/>
      <c r="B84" s="90"/>
      <c r="C84" s="91">
        <v>80110</v>
      </c>
      <c r="D84" s="90"/>
      <c r="E84" s="92"/>
      <c r="F84" s="112" t="s">
        <v>207</v>
      </c>
      <c r="G84" s="113">
        <f>SUM(G85:G101)</f>
        <v>2743015</v>
      </c>
      <c r="H84" s="114">
        <f>SUM(H85:H101)</f>
        <v>1481960.0899999999</v>
      </c>
      <c r="I84" s="115">
        <f t="shared" si="3"/>
        <v>54.026685599604804</v>
      </c>
      <c r="J84" s="112"/>
      <c r="K84" s="112"/>
      <c r="L84" s="116"/>
    </row>
    <row r="85" spans="1:12" s="142" customFormat="1" ht="12.75" customHeight="1">
      <c r="A85" s="118"/>
      <c r="B85" s="119"/>
      <c r="C85" s="146"/>
      <c r="D85" s="119">
        <v>3020</v>
      </c>
      <c r="E85" s="121"/>
      <c r="F85" s="122" t="s">
        <v>208</v>
      </c>
      <c r="G85" s="123">
        <v>9500</v>
      </c>
      <c r="H85" s="124">
        <v>0</v>
      </c>
      <c r="I85" s="125">
        <f t="shared" si="3"/>
        <v>0</v>
      </c>
      <c r="J85" s="122" t="s">
        <v>209</v>
      </c>
      <c r="K85" s="122"/>
      <c r="L85" s="116"/>
    </row>
    <row r="86" spans="1:12" s="142" customFormat="1" ht="12.75" customHeight="1">
      <c r="A86" s="118"/>
      <c r="B86" s="119"/>
      <c r="C86" s="147"/>
      <c r="D86" s="148">
        <v>4010</v>
      </c>
      <c r="E86" s="121"/>
      <c r="F86" s="122" t="s">
        <v>169</v>
      </c>
      <c r="G86" s="123">
        <v>1853941</v>
      </c>
      <c r="H86" s="124">
        <v>868167.35</v>
      </c>
      <c r="I86" s="125">
        <f t="shared" si="3"/>
        <v>46.828208125285535</v>
      </c>
      <c r="J86" s="122" t="s">
        <v>210</v>
      </c>
      <c r="K86" s="122"/>
      <c r="L86" s="116"/>
    </row>
    <row r="87" spans="1:12" s="142" customFormat="1" ht="12.75" customHeight="1">
      <c r="A87" s="118"/>
      <c r="B87" s="119"/>
      <c r="C87" s="147"/>
      <c r="D87" s="119">
        <v>4040</v>
      </c>
      <c r="E87" s="121"/>
      <c r="F87" s="122" t="s">
        <v>127</v>
      </c>
      <c r="G87" s="123">
        <v>140962</v>
      </c>
      <c r="H87" s="124">
        <v>140961.8</v>
      </c>
      <c r="I87" s="125">
        <f t="shared" si="3"/>
        <v>99.9998581177906</v>
      </c>
      <c r="J87" s="122" t="s">
        <v>211</v>
      </c>
      <c r="K87" s="122"/>
      <c r="L87" s="116"/>
    </row>
    <row r="88" spans="1:12" s="142" customFormat="1" ht="12.75" customHeight="1">
      <c r="A88" s="118"/>
      <c r="B88" s="119"/>
      <c r="C88" s="147"/>
      <c r="D88" s="119">
        <v>4110</v>
      </c>
      <c r="E88" s="121"/>
      <c r="F88" s="122" t="s">
        <v>129</v>
      </c>
      <c r="G88" s="123">
        <v>331124</v>
      </c>
      <c r="H88" s="124">
        <v>180420.39</v>
      </c>
      <c r="I88" s="125">
        <f t="shared" si="3"/>
        <v>54.487258549667196</v>
      </c>
      <c r="J88" s="122" t="s">
        <v>212</v>
      </c>
      <c r="K88" s="122"/>
      <c r="L88" s="116"/>
    </row>
    <row r="89" spans="1:12" s="142" customFormat="1" ht="12.75" customHeight="1">
      <c r="A89" s="118"/>
      <c r="B89" s="119"/>
      <c r="C89" s="147"/>
      <c r="D89" s="119">
        <v>4120</v>
      </c>
      <c r="E89" s="121"/>
      <c r="F89" s="122" t="s">
        <v>131</v>
      </c>
      <c r="G89" s="123">
        <v>48765</v>
      </c>
      <c r="H89" s="124">
        <v>23648.33</v>
      </c>
      <c r="I89" s="125">
        <f t="shared" si="3"/>
        <v>48.49447349533477</v>
      </c>
      <c r="J89" s="122" t="s">
        <v>213</v>
      </c>
      <c r="K89" s="122"/>
      <c r="L89" s="116"/>
    </row>
    <row r="90" spans="1:12" s="142" customFormat="1" ht="12.75" customHeight="1">
      <c r="A90" s="118"/>
      <c r="B90" s="119"/>
      <c r="C90" s="147"/>
      <c r="D90" s="119">
        <v>4140</v>
      </c>
      <c r="E90" s="121"/>
      <c r="F90" s="122" t="s">
        <v>214</v>
      </c>
      <c r="G90" s="123">
        <v>3000</v>
      </c>
      <c r="H90" s="124">
        <v>0</v>
      </c>
      <c r="I90" s="125">
        <f t="shared" si="3"/>
        <v>0</v>
      </c>
      <c r="J90" s="122" t="s">
        <v>215</v>
      </c>
      <c r="K90" s="122"/>
      <c r="L90" s="116"/>
    </row>
    <row r="91" spans="1:12" s="142" customFormat="1" ht="12.75" customHeight="1">
      <c r="A91" s="118"/>
      <c r="B91" s="119"/>
      <c r="C91" s="147"/>
      <c r="D91" s="119">
        <v>4170</v>
      </c>
      <c r="E91" s="121"/>
      <c r="F91" s="122" t="s">
        <v>133</v>
      </c>
      <c r="G91" s="123">
        <v>1392</v>
      </c>
      <c r="H91" s="124">
        <v>417.51</v>
      </c>
      <c r="I91" s="125">
        <f t="shared" si="3"/>
        <v>29.993534482758623</v>
      </c>
      <c r="J91" s="122" t="s">
        <v>216</v>
      </c>
      <c r="K91" s="122"/>
      <c r="L91" s="116"/>
    </row>
    <row r="92" spans="1:12" s="127" customFormat="1" ht="12.75" customHeight="1">
      <c r="A92" s="118"/>
      <c r="B92" s="119"/>
      <c r="C92" s="128"/>
      <c r="D92" s="119">
        <v>4210</v>
      </c>
      <c r="E92" s="121"/>
      <c r="F92" s="122" t="s">
        <v>192</v>
      </c>
      <c r="G92" s="123">
        <v>26000</v>
      </c>
      <c r="H92" s="145">
        <v>12620.37</v>
      </c>
      <c r="I92" s="125">
        <f t="shared" si="3"/>
        <v>48.53988461538462</v>
      </c>
      <c r="J92" s="122" t="s">
        <v>217</v>
      </c>
      <c r="K92" s="122"/>
      <c r="L92" s="126"/>
    </row>
    <row r="93" spans="1:12" s="127" customFormat="1" ht="12.75" customHeight="1">
      <c r="A93" s="118"/>
      <c r="B93" s="119"/>
      <c r="C93" s="128"/>
      <c r="D93" s="148">
        <v>4240</v>
      </c>
      <c r="E93" s="121"/>
      <c r="F93" s="122" t="s">
        <v>137</v>
      </c>
      <c r="G93" s="123">
        <v>7533</v>
      </c>
      <c r="H93" s="145">
        <v>3282.21</v>
      </c>
      <c r="I93" s="125">
        <f t="shared" si="3"/>
        <v>43.57108721624851</v>
      </c>
      <c r="J93" s="122" t="s">
        <v>218</v>
      </c>
      <c r="K93" s="122"/>
      <c r="L93" s="126"/>
    </row>
    <row r="94" spans="1:12" s="127" customFormat="1" ht="12.75" customHeight="1">
      <c r="A94" s="118"/>
      <c r="B94" s="119"/>
      <c r="C94" s="128"/>
      <c r="D94" s="119">
        <v>4260</v>
      </c>
      <c r="E94" s="121"/>
      <c r="F94" s="122" t="s">
        <v>139</v>
      </c>
      <c r="G94" s="123">
        <v>175000</v>
      </c>
      <c r="H94" s="145">
        <v>144569.45</v>
      </c>
      <c r="I94" s="125">
        <f t="shared" si="3"/>
        <v>82.6111142857143</v>
      </c>
      <c r="J94" s="149" t="s">
        <v>219</v>
      </c>
      <c r="K94" s="149"/>
      <c r="L94" s="126"/>
    </row>
    <row r="95" spans="1:12" s="129" customFormat="1" ht="12.75" customHeight="1">
      <c r="A95" s="118"/>
      <c r="B95" s="119"/>
      <c r="C95" s="128"/>
      <c r="D95" s="119">
        <v>4270</v>
      </c>
      <c r="E95" s="121"/>
      <c r="F95" s="122" t="s">
        <v>141</v>
      </c>
      <c r="G95" s="123">
        <v>20000</v>
      </c>
      <c r="H95" s="145">
        <v>1325.54</v>
      </c>
      <c r="I95" s="125">
        <f t="shared" si="3"/>
        <v>6.6277</v>
      </c>
      <c r="J95" s="122" t="s">
        <v>220</v>
      </c>
      <c r="K95" s="122"/>
      <c r="L95" s="126"/>
    </row>
    <row r="96" spans="1:12" s="129" customFormat="1" ht="12.75" customHeight="1">
      <c r="A96" s="118"/>
      <c r="B96" s="119"/>
      <c r="C96" s="128"/>
      <c r="D96" s="119">
        <v>4280</v>
      </c>
      <c r="E96" s="121"/>
      <c r="F96" s="122" t="s">
        <v>142</v>
      </c>
      <c r="G96" s="123">
        <v>3000</v>
      </c>
      <c r="H96" s="145">
        <v>878</v>
      </c>
      <c r="I96" s="125">
        <f t="shared" si="3"/>
        <v>29.26666666666667</v>
      </c>
      <c r="J96" s="122" t="s">
        <v>143</v>
      </c>
      <c r="K96" s="122"/>
      <c r="L96" s="126"/>
    </row>
    <row r="97" spans="1:12" s="127" customFormat="1" ht="26.25" customHeight="1">
      <c r="A97" s="118"/>
      <c r="B97" s="119"/>
      <c r="C97" s="128"/>
      <c r="D97" s="119">
        <v>4300</v>
      </c>
      <c r="E97" s="121"/>
      <c r="F97" s="122" t="s">
        <v>144</v>
      </c>
      <c r="G97" s="123">
        <v>21400</v>
      </c>
      <c r="H97" s="145">
        <v>14682.82</v>
      </c>
      <c r="I97" s="125">
        <f t="shared" si="3"/>
        <v>68.61130841121495</v>
      </c>
      <c r="J97" s="122" t="s">
        <v>221</v>
      </c>
      <c r="K97" s="122"/>
      <c r="L97" s="126"/>
    </row>
    <row r="98" spans="1:12" s="127" customFormat="1" ht="12.75" customHeight="1">
      <c r="A98" s="118"/>
      <c r="B98" s="119"/>
      <c r="C98" s="128"/>
      <c r="D98" s="119">
        <v>4350</v>
      </c>
      <c r="E98" s="121"/>
      <c r="F98" s="122" t="s">
        <v>146</v>
      </c>
      <c r="G98" s="123">
        <v>1988</v>
      </c>
      <c r="H98" s="145">
        <v>799.32</v>
      </c>
      <c r="I98" s="125">
        <f t="shared" si="3"/>
        <v>40.207243460764595</v>
      </c>
      <c r="J98" s="122" t="s">
        <v>222</v>
      </c>
      <c r="K98" s="122"/>
      <c r="L98" s="126"/>
    </row>
    <row r="99" spans="1:12" s="127" customFormat="1" ht="12.75" customHeight="1">
      <c r="A99" s="118"/>
      <c r="B99" s="119"/>
      <c r="C99" s="128"/>
      <c r="D99" s="119">
        <v>4410</v>
      </c>
      <c r="E99" s="121"/>
      <c r="F99" s="122" t="s">
        <v>180</v>
      </c>
      <c r="G99" s="123">
        <v>1000</v>
      </c>
      <c r="H99" s="145">
        <v>162</v>
      </c>
      <c r="I99" s="125">
        <f t="shared" si="3"/>
        <v>16.2</v>
      </c>
      <c r="J99" s="122" t="s">
        <v>149</v>
      </c>
      <c r="K99" s="122"/>
      <c r="L99" s="126"/>
    </row>
    <row r="100" spans="1:12" s="127" customFormat="1" ht="12.75" customHeight="1">
      <c r="A100" s="118"/>
      <c r="B100" s="119"/>
      <c r="C100" s="128"/>
      <c r="D100" s="119">
        <v>4430</v>
      </c>
      <c r="E100" s="121"/>
      <c r="F100" s="122" t="s">
        <v>151</v>
      </c>
      <c r="G100" s="123">
        <v>6510</v>
      </c>
      <c r="H100" s="145">
        <v>0</v>
      </c>
      <c r="I100" s="125">
        <f t="shared" si="3"/>
        <v>0</v>
      </c>
      <c r="J100" s="122" t="s">
        <v>223</v>
      </c>
      <c r="K100" s="122"/>
      <c r="L100" s="126"/>
    </row>
    <row r="101" spans="1:12" s="129" customFormat="1" ht="12.75" customHeight="1">
      <c r="A101" s="118"/>
      <c r="B101" s="119"/>
      <c r="C101" s="130"/>
      <c r="D101" s="119">
        <v>4440</v>
      </c>
      <c r="E101" s="121"/>
      <c r="F101" s="122" t="s">
        <v>153</v>
      </c>
      <c r="G101" s="123">
        <v>91900</v>
      </c>
      <c r="H101" s="145">
        <v>90025</v>
      </c>
      <c r="I101" s="125">
        <f t="shared" si="3"/>
        <v>97.95973884657236</v>
      </c>
      <c r="J101" s="122" t="s">
        <v>183</v>
      </c>
      <c r="K101" s="122"/>
      <c r="L101" s="126"/>
    </row>
    <row r="102" spans="1:12" s="127" customFormat="1" ht="12.75">
      <c r="A102" s="89"/>
      <c r="B102" s="90"/>
      <c r="C102" s="130">
        <v>80146</v>
      </c>
      <c r="D102" s="90"/>
      <c r="E102" s="92"/>
      <c r="F102" s="112" t="s">
        <v>159</v>
      </c>
      <c r="G102" s="113">
        <f>SUM(G103)</f>
        <v>6000</v>
      </c>
      <c r="H102" s="114">
        <f>SUM(H103)</f>
        <v>4042</v>
      </c>
      <c r="I102" s="115">
        <f t="shared" si="3"/>
        <v>67.36666666666666</v>
      </c>
      <c r="J102" s="112"/>
      <c r="K102" s="112"/>
      <c r="L102" s="126"/>
    </row>
    <row r="103" spans="1:12" s="129" customFormat="1" ht="26.25" customHeight="1">
      <c r="A103" s="118"/>
      <c r="B103" s="119"/>
      <c r="C103" s="130"/>
      <c r="D103" s="119">
        <v>4300</v>
      </c>
      <c r="E103" s="121"/>
      <c r="F103" s="122" t="s">
        <v>144</v>
      </c>
      <c r="G103" s="123">
        <v>6000</v>
      </c>
      <c r="H103" s="145">
        <v>4042</v>
      </c>
      <c r="I103" s="125">
        <f t="shared" si="3"/>
        <v>67.36666666666666</v>
      </c>
      <c r="J103" s="122" t="s">
        <v>224</v>
      </c>
      <c r="K103" s="122"/>
      <c r="L103" s="126"/>
    </row>
    <row r="104" spans="1:12" s="127" customFormat="1" ht="12.75">
      <c r="A104" s="89"/>
      <c r="B104" s="90"/>
      <c r="C104" s="91">
        <v>85401</v>
      </c>
      <c r="D104" s="90"/>
      <c r="E104" s="92"/>
      <c r="F104" s="112" t="s">
        <v>225</v>
      </c>
      <c r="G104" s="113">
        <f>SUM(G105:G109)</f>
        <v>110394</v>
      </c>
      <c r="H104" s="114">
        <f>SUM(H105:H109)</f>
        <v>49816.6</v>
      </c>
      <c r="I104" s="115">
        <f t="shared" si="3"/>
        <v>45.12618439407939</v>
      </c>
      <c r="J104" s="112"/>
      <c r="K104" s="112"/>
      <c r="L104" s="126"/>
    </row>
    <row r="105" spans="1:12" s="129" customFormat="1" ht="12.75" customHeight="1">
      <c r="A105" s="118"/>
      <c r="B105" s="119"/>
      <c r="C105" s="150"/>
      <c r="D105" s="119">
        <v>4010</v>
      </c>
      <c r="E105" s="121"/>
      <c r="F105" s="122" t="s">
        <v>226</v>
      </c>
      <c r="G105" s="123">
        <v>82396</v>
      </c>
      <c r="H105" s="124">
        <v>31955.01</v>
      </c>
      <c r="I105" s="125">
        <f t="shared" si="3"/>
        <v>38.782234574493906</v>
      </c>
      <c r="J105" s="122" t="s">
        <v>227</v>
      </c>
      <c r="K105" s="122"/>
      <c r="L105" s="126"/>
    </row>
    <row r="106" spans="1:12" s="129" customFormat="1" ht="12.75" customHeight="1">
      <c r="A106" s="118"/>
      <c r="B106" s="119"/>
      <c r="C106" s="151"/>
      <c r="D106" s="119">
        <v>4040</v>
      </c>
      <c r="E106" s="121"/>
      <c r="F106" s="122" t="s">
        <v>127</v>
      </c>
      <c r="G106" s="123">
        <v>5852</v>
      </c>
      <c r="H106" s="124">
        <v>5851.1</v>
      </c>
      <c r="I106" s="125">
        <f t="shared" si="3"/>
        <v>99.98462064251538</v>
      </c>
      <c r="J106" s="122" t="s">
        <v>211</v>
      </c>
      <c r="K106" s="122"/>
      <c r="L106" s="126"/>
    </row>
    <row r="107" spans="1:12" s="129" customFormat="1" ht="12.75" customHeight="1">
      <c r="A107" s="118"/>
      <c r="B107" s="119"/>
      <c r="C107" s="151"/>
      <c r="D107" s="119">
        <v>4110</v>
      </c>
      <c r="E107" s="121"/>
      <c r="F107" s="122" t="s">
        <v>129</v>
      </c>
      <c r="G107" s="123">
        <v>15423</v>
      </c>
      <c r="H107" s="124">
        <v>6706.19</v>
      </c>
      <c r="I107" s="125">
        <f t="shared" si="3"/>
        <v>43.48174803864358</v>
      </c>
      <c r="J107" s="122" t="s">
        <v>212</v>
      </c>
      <c r="K107" s="122"/>
      <c r="L107" s="126"/>
    </row>
    <row r="108" spans="1:12" s="129" customFormat="1" ht="12.75" customHeight="1">
      <c r="A108" s="118"/>
      <c r="B108" s="119"/>
      <c r="C108" s="151"/>
      <c r="D108" s="119">
        <v>4120</v>
      </c>
      <c r="E108" s="121"/>
      <c r="F108" s="122" t="s">
        <v>131</v>
      </c>
      <c r="G108" s="123">
        <v>2193</v>
      </c>
      <c r="H108" s="124">
        <v>859.3</v>
      </c>
      <c r="I108" s="125">
        <f t="shared" si="3"/>
        <v>39.18376652986776</v>
      </c>
      <c r="J108" s="122" t="s">
        <v>213</v>
      </c>
      <c r="K108" s="122"/>
      <c r="L108" s="126"/>
    </row>
    <row r="109" spans="1:12" s="127" customFormat="1" ht="12.75" customHeight="1">
      <c r="A109" s="118"/>
      <c r="B109" s="119"/>
      <c r="C109" s="132"/>
      <c r="D109" s="119">
        <v>4440</v>
      </c>
      <c r="E109" s="121"/>
      <c r="F109" s="122" t="s">
        <v>153</v>
      </c>
      <c r="G109" s="123">
        <v>4530</v>
      </c>
      <c r="H109" s="124">
        <v>4445</v>
      </c>
      <c r="I109" s="125">
        <f t="shared" si="3"/>
        <v>98.12362030905078</v>
      </c>
      <c r="J109" s="122" t="s">
        <v>228</v>
      </c>
      <c r="K109" s="122"/>
      <c r="L109" s="126"/>
    </row>
    <row r="110" spans="1:12" s="38" customFormat="1" ht="12.75">
      <c r="A110" s="133"/>
      <c r="B110" s="133"/>
      <c r="C110" s="134"/>
      <c r="D110" s="133"/>
      <c r="E110" s="135"/>
      <c r="F110" s="136"/>
      <c r="G110" s="137"/>
      <c r="H110" s="138"/>
      <c r="I110" s="115"/>
      <c r="J110" s="136"/>
      <c r="K110" s="136"/>
      <c r="L110" s="33"/>
    </row>
    <row r="111" spans="1:12" s="111" customFormat="1" ht="13.5" customHeight="1">
      <c r="A111" s="103" t="s">
        <v>229</v>
      </c>
      <c r="B111" s="103"/>
      <c r="C111" s="139"/>
      <c r="D111" s="103"/>
      <c r="E111" s="140"/>
      <c r="F111" s="107" t="s">
        <v>230</v>
      </c>
      <c r="G111" s="108">
        <f>SUM(G112:G149)/2</f>
        <v>3385743</v>
      </c>
      <c r="H111" s="109">
        <f>SUM(H112:H149)/2</f>
        <v>1838751.0699999998</v>
      </c>
      <c r="I111" s="110">
        <f aca="true" t="shared" si="4" ref="I111:I149">H111/G111*100</f>
        <v>54.30864274104679</v>
      </c>
      <c r="J111" s="107"/>
      <c r="K111" s="107"/>
      <c r="L111" s="33"/>
    </row>
    <row r="112" spans="1:12" s="117" customFormat="1" ht="12.75">
      <c r="A112" s="89"/>
      <c r="B112" s="92"/>
      <c r="C112" s="91">
        <v>80110</v>
      </c>
      <c r="D112" s="152"/>
      <c r="E112" s="92"/>
      <c r="F112" s="112" t="s">
        <v>207</v>
      </c>
      <c r="G112" s="113">
        <f>SUM(G113:G129)</f>
        <v>3255611</v>
      </c>
      <c r="H112" s="114">
        <f>SUM(H113:H129)</f>
        <v>1772862.55</v>
      </c>
      <c r="I112" s="115">
        <f t="shared" si="4"/>
        <v>54.45560142166862</v>
      </c>
      <c r="J112" s="122"/>
      <c r="K112" s="122"/>
      <c r="L112" s="116"/>
    </row>
    <row r="113" spans="1:12" s="142" customFormat="1" ht="12.75" customHeight="1">
      <c r="A113" s="118"/>
      <c r="B113" s="121"/>
      <c r="C113" s="147"/>
      <c r="D113" s="148">
        <v>3020</v>
      </c>
      <c r="E113" s="121"/>
      <c r="F113" s="122" t="s">
        <v>123</v>
      </c>
      <c r="G113" s="123">
        <v>11600</v>
      </c>
      <c r="H113" s="124">
        <v>2400</v>
      </c>
      <c r="I113" s="125">
        <f t="shared" si="4"/>
        <v>20.689655172413794</v>
      </c>
      <c r="J113" s="122" t="s">
        <v>231</v>
      </c>
      <c r="K113" s="122"/>
      <c r="L113" s="116"/>
    </row>
    <row r="114" spans="1:12" s="127" customFormat="1" ht="12.75" customHeight="1">
      <c r="A114" s="118"/>
      <c r="B114" s="121"/>
      <c r="C114" s="128"/>
      <c r="D114" s="148">
        <v>4010</v>
      </c>
      <c r="E114" s="121"/>
      <c r="F114" s="122" t="s">
        <v>169</v>
      </c>
      <c r="G114" s="123">
        <v>2238825</v>
      </c>
      <c r="H114" s="145">
        <v>1041989.11</v>
      </c>
      <c r="I114" s="125">
        <f t="shared" si="4"/>
        <v>46.541784641497216</v>
      </c>
      <c r="J114" s="122" t="s">
        <v>210</v>
      </c>
      <c r="K114" s="122"/>
      <c r="L114" s="126"/>
    </row>
    <row r="115" spans="1:12" s="129" customFormat="1" ht="12.75" customHeight="1">
      <c r="A115" s="118"/>
      <c r="B115" s="119"/>
      <c r="C115" s="128"/>
      <c r="D115" s="119">
        <v>4040</v>
      </c>
      <c r="E115" s="121"/>
      <c r="F115" s="122" t="s">
        <v>127</v>
      </c>
      <c r="G115" s="123">
        <v>174142</v>
      </c>
      <c r="H115" s="145">
        <v>174141.1</v>
      </c>
      <c r="I115" s="125">
        <f t="shared" si="4"/>
        <v>99.99948318039301</v>
      </c>
      <c r="J115" s="122" t="s">
        <v>232</v>
      </c>
      <c r="K115" s="122"/>
      <c r="L115" s="126"/>
    </row>
    <row r="116" spans="1:12" s="129" customFormat="1" ht="12.75" customHeight="1">
      <c r="A116" s="118"/>
      <c r="B116" s="119"/>
      <c r="C116" s="128"/>
      <c r="D116" s="119">
        <v>4110</v>
      </c>
      <c r="E116" s="121"/>
      <c r="F116" s="122" t="s">
        <v>129</v>
      </c>
      <c r="G116" s="123">
        <v>404453</v>
      </c>
      <c r="H116" s="145">
        <v>226556.37</v>
      </c>
      <c r="I116" s="125">
        <f t="shared" si="4"/>
        <v>56.015499946841786</v>
      </c>
      <c r="J116" s="122" t="s">
        <v>212</v>
      </c>
      <c r="K116" s="122"/>
      <c r="L116" s="126"/>
    </row>
    <row r="117" spans="1:12" s="129" customFormat="1" ht="12.75" customHeight="1">
      <c r="A117" s="118"/>
      <c r="B117" s="119"/>
      <c r="C117" s="128"/>
      <c r="D117" s="119">
        <v>4120</v>
      </c>
      <c r="E117" s="121"/>
      <c r="F117" s="122" t="s">
        <v>131</v>
      </c>
      <c r="G117" s="123">
        <v>58744</v>
      </c>
      <c r="H117" s="145">
        <v>29329.89</v>
      </c>
      <c r="I117" s="125">
        <f t="shared" si="4"/>
        <v>49.92831608334468</v>
      </c>
      <c r="J117" s="122" t="s">
        <v>213</v>
      </c>
      <c r="K117" s="122"/>
      <c r="L117" s="126"/>
    </row>
    <row r="118" spans="1:12" s="129" customFormat="1" ht="12.75" customHeight="1">
      <c r="A118" s="118"/>
      <c r="B118" s="121"/>
      <c r="C118" s="128"/>
      <c r="D118" s="148">
        <v>4140</v>
      </c>
      <c r="E118" s="121"/>
      <c r="F118" s="122" t="s">
        <v>214</v>
      </c>
      <c r="G118" s="123">
        <v>1157</v>
      </c>
      <c r="H118" s="145">
        <v>0</v>
      </c>
      <c r="I118" s="125">
        <f t="shared" si="4"/>
        <v>0</v>
      </c>
      <c r="J118" s="122" t="s">
        <v>214</v>
      </c>
      <c r="K118" s="122"/>
      <c r="L118" s="126"/>
    </row>
    <row r="119" spans="1:12" s="129" customFormat="1" ht="12.75" customHeight="1">
      <c r="A119" s="118"/>
      <c r="B119" s="121"/>
      <c r="C119" s="128"/>
      <c r="D119" s="148">
        <v>4170</v>
      </c>
      <c r="E119" s="121"/>
      <c r="F119" s="122" t="s">
        <v>133</v>
      </c>
      <c r="G119" s="123">
        <v>1607</v>
      </c>
      <c r="H119" s="145">
        <v>715.25</v>
      </c>
      <c r="I119" s="125">
        <f t="shared" si="4"/>
        <v>44.508400746733045</v>
      </c>
      <c r="J119" s="122" t="s">
        <v>216</v>
      </c>
      <c r="K119" s="122"/>
      <c r="L119" s="126"/>
    </row>
    <row r="120" spans="1:12" s="129" customFormat="1" ht="25.5" customHeight="1">
      <c r="A120" s="118"/>
      <c r="B120" s="121"/>
      <c r="C120" s="120"/>
      <c r="D120" s="148">
        <v>4210</v>
      </c>
      <c r="E120" s="121"/>
      <c r="F120" s="122" t="s">
        <v>135</v>
      </c>
      <c r="G120" s="123">
        <v>27000</v>
      </c>
      <c r="H120" s="145">
        <v>20367.06</v>
      </c>
      <c r="I120" s="125">
        <f t="shared" si="4"/>
        <v>75.43355555555557</v>
      </c>
      <c r="J120" s="122" t="s">
        <v>233</v>
      </c>
      <c r="K120" s="122"/>
      <c r="L120" s="126"/>
    </row>
    <row r="121" spans="1:12" s="129" customFormat="1" ht="12.75" customHeight="1">
      <c r="A121" s="118"/>
      <c r="B121" s="121"/>
      <c r="C121" s="128"/>
      <c r="D121" s="148">
        <v>4240</v>
      </c>
      <c r="E121" s="121"/>
      <c r="F121" s="122" t="s">
        <v>137</v>
      </c>
      <c r="G121" s="123">
        <v>8600</v>
      </c>
      <c r="H121" s="145">
        <v>4704.47</v>
      </c>
      <c r="I121" s="125">
        <f t="shared" si="4"/>
        <v>54.703139534883725</v>
      </c>
      <c r="J121" s="122" t="s">
        <v>234</v>
      </c>
      <c r="K121" s="122"/>
      <c r="L121" s="126"/>
    </row>
    <row r="122" spans="1:12" s="129" customFormat="1" ht="12.75" customHeight="1">
      <c r="A122" s="118"/>
      <c r="B122" s="119"/>
      <c r="C122" s="128"/>
      <c r="D122" s="119">
        <v>4260</v>
      </c>
      <c r="E122" s="121"/>
      <c r="F122" s="122" t="s">
        <v>139</v>
      </c>
      <c r="G122" s="123">
        <v>175000</v>
      </c>
      <c r="H122" s="145">
        <v>138314.06</v>
      </c>
      <c r="I122" s="125">
        <f t="shared" si="4"/>
        <v>79.03660571428571</v>
      </c>
      <c r="J122" s="149" t="s">
        <v>235</v>
      </c>
      <c r="K122" s="149"/>
      <c r="L122" s="126"/>
    </row>
    <row r="123" spans="1:12" s="129" customFormat="1" ht="12.75" customHeight="1">
      <c r="A123" s="118"/>
      <c r="B123" s="119"/>
      <c r="C123" s="128"/>
      <c r="D123" s="119">
        <v>4270</v>
      </c>
      <c r="E123" s="121"/>
      <c r="F123" s="122" t="s">
        <v>141</v>
      </c>
      <c r="G123" s="123">
        <v>7000</v>
      </c>
      <c r="H123" s="145">
        <v>6926.03</v>
      </c>
      <c r="I123" s="125">
        <f t="shared" si="4"/>
        <v>98.94328571428571</v>
      </c>
      <c r="J123" s="122" t="s">
        <v>236</v>
      </c>
      <c r="K123" s="122"/>
      <c r="L123" s="126"/>
    </row>
    <row r="124" spans="1:12" s="129" customFormat="1" ht="12.75" customHeight="1">
      <c r="A124" s="118"/>
      <c r="B124" s="119"/>
      <c r="C124" s="128"/>
      <c r="D124" s="119">
        <v>4280</v>
      </c>
      <c r="E124" s="121"/>
      <c r="F124" s="122" t="s">
        <v>142</v>
      </c>
      <c r="G124" s="123">
        <v>4000</v>
      </c>
      <c r="H124" s="145">
        <v>1001</v>
      </c>
      <c r="I124" s="125">
        <f t="shared" si="4"/>
        <v>25.025</v>
      </c>
      <c r="J124" s="122" t="s">
        <v>143</v>
      </c>
      <c r="K124" s="122"/>
      <c r="L124" s="126"/>
    </row>
    <row r="125" spans="1:12" s="129" customFormat="1" ht="26.25" customHeight="1">
      <c r="A125" s="118"/>
      <c r="B125" s="119"/>
      <c r="C125" s="128"/>
      <c r="D125" s="119">
        <v>4300</v>
      </c>
      <c r="E125" s="121"/>
      <c r="F125" s="122" t="s">
        <v>144</v>
      </c>
      <c r="G125" s="123">
        <v>21348</v>
      </c>
      <c r="H125" s="145">
        <v>9727.01</v>
      </c>
      <c r="I125" s="125">
        <f t="shared" si="4"/>
        <v>45.56403410155519</v>
      </c>
      <c r="J125" s="122" t="s">
        <v>237</v>
      </c>
      <c r="K125" s="122"/>
      <c r="L125" s="126"/>
    </row>
    <row r="126" spans="1:12" s="129" customFormat="1" ht="12.75" customHeight="1">
      <c r="A126" s="118"/>
      <c r="B126" s="119"/>
      <c r="C126" s="128"/>
      <c r="D126" s="119">
        <v>4350</v>
      </c>
      <c r="E126" s="121"/>
      <c r="F126" s="122" t="s">
        <v>146</v>
      </c>
      <c r="G126" s="123">
        <v>528</v>
      </c>
      <c r="H126" s="145">
        <v>427.2</v>
      </c>
      <c r="I126" s="125">
        <f t="shared" si="4"/>
        <v>80.9090909090909</v>
      </c>
      <c r="J126" s="122" t="s">
        <v>222</v>
      </c>
      <c r="K126" s="122"/>
      <c r="L126" s="126"/>
    </row>
    <row r="127" spans="1:12" s="129" customFormat="1" ht="12.75" customHeight="1">
      <c r="A127" s="118"/>
      <c r="B127" s="119"/>
      <c r="C127" s="128"/>
      <c r="D127" s="119">
        <v>4410</v>
      </c>
      <c r="E127" s="121"/>
      <c r="F127" s="122" t="s">
        <v>180</v>
      </c>
      <c r="G127" s="123">
        <v>500</v>
      </c>
      <c r="H127" s="145">
        <v>0</v>
      </c>
      <c r="I127" s="125">
        <f t="shared" si="4"/>
        <v>0</v>
      </c>
      <c r="J127" s="122" t="s">
        <v>238</v>
      </c>
      <c r="K127" s="122"/>
      <c r="L127" s="126"/>
    </row>
    <row r="128" spans="1:12" s="129" customFormat="1" ht="12.75" customHeight="1">
      <c r="A128" s="118"/>
      <c r="B128" s="119"/>
      <c r="C128" s="128"/>
      <c r="D128" s="119">
        <v>4430</v>
      </c>
      <c r="E128" s="121"/>
      <c r="F128" s="122" t="s">
        <v>151</v>
      </c>
      <c r="G128" s="123">
        <v>2462</v>
      </c>
      <c r="H128" s="145">
        <v>0</v>
      </c>
      <c r="I128" s="125">
        <f t="shared" si="4"/>
        <v>0</v>
      </c>
      <c r="J128" s="122" t="s">
        <v>223</v>
      </c>
      <c r="K128" s="122"/>
      <c r="L128" s="126"/>
    </row>
    <row r="129" spans="1:12" s="129" customFormat="1" ht="12.75" customHeight="1">
      <c r="A129" s="118"/>
      <c r="B129" s="119"/>
      <c r="C129" s="130"/>
      <c r="D129" s="119">
        <v>4440</v>
      </c>
      <c r="E129" s="121"/>
      <c r="F129" s="122" t="s">
        <v>153</v>
      </c>
      <c r="G129" s="123">
        <v>118645</v>
      </c>
      <c r="H129" s="145">
        <v>116264</v>
      </c>
      <c r="I129" s="125">
        <f t="shared" si="4"/>
        <v>97.99317291078428</v>
      </c>
      <c r="J129" s="122" t="s">
        <v>228</v>
      </c>
      <c r="K129" s="122"/>
      <c r="L129" s="126"/>
    </row>
    <row r="130" spans="1:12" s="127" customFormat="1" ht="12.75">
      <c r="A130" s="89"/>
      <c r="B130" s="90"/>
      <c r="C130" s="130">
        <v>80146</v>
      </c>
      <c r="D130" s="90"/>
      <c r="E130" s="92"/>
      <c r="F130" s="112" t="s">
        <v>159</v>
      </c>
      <c r="G130" s="113">
        <f>SUM(G131:G136)</f>
        <v>16132</v>
      </c>
      <c r="H130" s="114">
        <f>SUM(H131:H136)</f>
        <v>6692.629999999999</v>
      </c>
      <c r="I130" s="115">
        <f t="shared" si="4"/>
        <v>41.48667245226878</v>
      </c>
      <c r="J130" s="112"/>
      <c r="K130" s="112"/>
      <c r="L130" s="126"/>
    </row>
    <row r="131" spans="1:12" s="129" customFormat="1" ht="12.75" customHeight="1">
      <c r="A131" s="118"/>
      <c r="B131" s="119"/>
      <c r="C131" s="130"/>
      <c r="D131" s="119">
        <v>4010</v>
      </c>
      <c r="E131" s="121"/>
      <c r="F131" s="122" t="s">
        <v>169</v>
      </c>
      <c r="G131" s="123">
        <v>2400</v>
      </c>
      <c r="H131" s="145">
        <v>1130.35</v>
      </c>
      <c r="I131" s="125">
        <f t="shared" si="4"/>
        <v>47.09791666666666</v>
      </c>
      <c r="J131" s="122" t="s">
        <v>239</v>
      </c>
      <c r="K131" s="122"/>
      <c r="L131" s="126"/>
    </row>
    <row r="132" spans="1:12" s="129" customFormat="1" ht="12.75" customHeight="1">
      <c r="A132" s="118"/>
      <c r="B132" s="119"/>
      <c r="C132" s="130"/>
      <c r="D132" s="119">
        <v>4110</v>
      </c>
      <c r="E132" s="121"/>
      <c r="F132" s="122" t="s">
        <v>129</v>
      </c>
      <c r="G132" s="123">
        <v>414</v>
      </c>
      <c r="H132" s="145">
        <v>177.78</v>
      </c>
      <c r="I132" s="125">
        <f t="shared" si="4"/>
        <v>42.94202898550725</v>
      </c>
      <c r="J132" s="122" t="s">
        <v>212</v>
      </c>
      <c r="K132" s="122"/>
      <c r="L132" s="126"/>
    </row>
    <row r="133" spans="1:12" s="129" customFormat="1" ht="12.75" customHeight="1">
      <c r="A133" s="118"/>
      <c r="B133" s="119"/>
      <c r="C133" s="130"/>
      <c r="D133" s="119">
        <v>4120</v>
      </c>
      <c r="E133" s="121"/>
      <c r="F133" s="122" t="s">
        <v>131</v>
      </c>
      <c r="G133" s="123">
        <v>58</v>
      </c>
      <c r="H133" s="145">
        <v>24.5</v>
      </c>
      <c r="I133" s="125">
        <f t="shared" si="4"/>
        <v>42.241379310344826</v>
      </c>
      <c r="J133" s="122" t="s">
        <v>213</v>
      </c>
      <c r="K133" s="122"/>
      <c r="L133" s="126"/>
    </row>
    <row r="134" spans="1:12" s="129" customFormat="1" ht="12.75" customHeight="1">
      <c r="A134" s="118"/>
      <c r="B134" s="119"/>
      <c r="C134" s="130"/>
      <c r="D134" s="119">
        <v>4210</v>
      </c>
      <c r="E134" s="121"/>
      <c r="F134" s="122" t="s">
        <v>135</v>
      </c>
      <c r="G134" s="123">
        <v>500</v>
      </c>
      <c r="H134" s="145">
        <v>300</v>
      </c>
      <c r="I134" s="125">
        <f t="shared" si="4"/>
        <v>60</v>
      </c>
      <c r="J134" s="122" t="s">
        <v>240</v>
      </c>
      <c r="K134" s="122"/>
      <c r="L134" s="126"/>
    </row>
    <row r="135" spans="1:12" s="129" customFormat="1" ht="27" customHeight="1">
      <c r="A135" s="118"/>
      <c r="B135" s="119"/>
      <c r="C135" s="130"/>
      <c r="D135" s="119">
        <v>4300</v>
      </c>
      <c r="E135" s="121"/>
      <c r="F135" s="122" t="s">
        <v>144</v>
      </c>
      <c r="G135" s="123">
        <v>11960</v>
      </c>
      <c r="H135" s="145">
        <v>4660</v>
      </c>
      <c r="I135" s="125">
        <f t="shared" si="4"/>
        <v>38.96321070234114</v>
      </c>
      <c r="J135" s="122" t="s">
        <v>241</v>
      </c>
      <c r="K135" s="122"/>
      <c r="L135" s="126"/>
    </row>
    <row r="136" spans="1:12" s="129" customFormat="1" ht="12.75" customHeight="1">
      <c r="A136" s="118"/>
      <c r="B136" s="119"/>
      <c r="C136" s="130"/>
      <c r="D136" s="119">
        <v>4410</v>
      </c>
      <c r="E136" s="121"/>
      <c r="F136" s="122" t="s">
        <v>180</v>
      </c>
      <c r="G136" s="123">
        <v>800</v>
      </c>
      <c r="H136" s="145">
        <v>400</v>
      </c>
      <c r="I136" s="125">
        <f t="shared" si="4"/>
        <v>50</v>
      </c>
      <c r="J136" s="122" t="s">
        <v>242</v>
      </c>
      <c r="K136" s="122"/>
      <c r="L136" s="126"/>
    </row>
    <row r="137" spans="1:12" s="127" customFormat="1" ht="12.75">
      <c r="A137" s="89"/>
      <c r="B137" s="90"/>
      <c r="C137" s="130">
        <v>85154</v>
      </c>
      <c r="D137" s="90"/>
      <c r="E137" s="92"/>
      <c r="F137" s="112" t="s">
        <v>243</v>
      </c>
      <c r="G137" s="113">
        <f>SUM(G138:G143)</f>
        <v>11452</v>
      </c>
      <c r="H137" s="153">
        <f>SUM(H138:H143)</f>
        <v>8172.65</v>
      </c>
      <c r="I137" s="115">
        <f t="shared" si="4"/>
        <v>71.36439049947607</v>
      </c>
      <c r="J137" s="112"/>
      <c r="K137" s="112"/>
      <c r="L137" s="154"/>
    </row>
    <row r="138" spans="1:12" s="129" customFormat="1" ht="12.75" customHeight="1">
      <c r="A138" s="118"/>
      <c r="B138" s="119"/>
      <c r="C138" s="130"/>
      <c r="D138" s="119">
        <v>4110</v>
      </c>
      <c r="E138" s="121"/>
      <c r="F138" s="122" t="s">
        <v>129</v>
      </c>
      <c r="G138" s="123">
        <v>1123</v>
      </c>
      <c r="H138" s="145">
        <v>0</v>
      </c>
      <c r="I138" s="125">
        <f t="shared" si="4"/>
        <v>0</v>
      </c>
      <c r="J138" s="122" t="s">
        <v>212</v>
      </c>
      <c r="K138" s="122"/>
      <c r="L138" s="126"/>
    </row>
    <row r="139" spans="1:12" s="129" customFormat="1" ht="12.75" customHeight="1">
      <c r="A139" s="118"/>
      <c r="B139" s="119"/>
      <c r="C139" s="130"/>
      <c r="D139" s="119">
        <v>4120</v>
      </c>
      <c r="E139" s="121"/>
      <c r="F139" s="122" t="s">
        <v>131</v>
      </c>
      <c r="G139" s="123">
        <v>153</v>
      </c>
      <c r="H139" s="145">
        <v>0</v>
      </c>
      <c r="I139" s="125">
        <f t="shared" si="4"/>
        <v>0</v>
      </c>
      <c r="J139" s="122" t="s">
        <v>213</v>
      </c>
      <c r="K139" s="122"/>
      <c r="L139" s="126"/>
    </row>
    <row r="140" spans="1:12" s="129" customFormat="1" ht="12.75" customHeight="1">
      <c r="A140" s="118"/>
      <c r="B140" s="119"/>
      <c r="C140" s="130"/>
      <c r="D140" s="119">
        <v>4170</v>
      </c>
      <c r="E140" s="121"/>
      <c r="F140" s="122" t="s">
        <v>133</v>
      </c>
      <c r="G140" s="123">
        <v>6240</v>
      </c>
      <c r="H140" s="145">
        <v>4250.66</v>
      </c>
      <c r="I140" s="125">
        <f t="shared" si="4"/>
        <v>68.11955128205128</v>
      </c>
      <c r="J140" s="122" t="s">
        <v>244</v>
      </c>
      <c r="K140" s="122"/>
      <c r="L140" s="126"/>
    </row>
    <row r="141" spans="1:12" s="129" customFormat="1" ht="12.75" customHeight="1">
      <c r="A141" s="118"/>
      <c r="B141" s="119"/>
      <c r="C141" s="130"/>
      <c r="D141" s="119">
        <v>4210</v>
      </c>
      <c r="E141" s="121"/>
      <c r="F141" s="122" t="s">
        <v>135</v>
      </c>
      <c r="G141" s="123">
        <v>600</v>
      </c>
      <c r="H141" s="145">
        <v>600</v>
      </c>
      <c r="I141" s="125">
        <f t="shared" si="4"/>
        <v>100</v>
      </c>
      <c r="J141" s="122" t="s">
        <v>245</v>
      </c>
      <c r="K141" s="122"/>
      <c r="L141" s="126"/>
    </row>
    <row r="142" spans="1:12" s="129" customFormat="1" ht="12.75" customHeight="1">
      <c r="A142" s="118"/>
      <c r="B142" s="119"/>
      <c r="C142" s="130"/>
      <c r="D142" s="119">
        <v>4220</v>
      </c>
      <c r="E142" s="121"/>
      <c r="F142" s="122" t="s">
        <v>172</v>
      </c>
      <c r="G142" s="123">
        <v>2760</v>
      </c>
      <c r="H142" s="145">
        <v>2747.99</v>
      </c>
      <c r="I142" s="125">
        <f t="shared" si="4"/>
        <v>99.56485507246377</v>
      </c>
      <c r="J142" s="122" t="s">
        <v>246</v>
      </c>
      <c r="K142" s="122"/>
      <c r="L142" s="126"/>
    </row>
    <row r="143" spans="1:12" s="129" customFormat="1" ht="12.75" customHeight="1">
      <c r="A143" s="118"/>
      <c r="B143" s="119"/>
      <c r="C143" s="130"/>
      <c r="D143" s="119">
        <v>4300</v>
      </c>
      <c r="E143" s="121"/>
      <c r="F143" s="122" t="s">
        <v>144</v>
      </c>
      <c r="G143" s="123">
        <v>576</v>
      </c>
      <c r="H143" s="145">
        <v>574</v>
      </c>
      <c r="I143" s="125">
        <f t="shared" si="4"/>
        <v>99.65277777777779</v>
      </c>
      <c r="J143" s="122" t="s">
        <v>247</v>
      </c>
      <c r="K143" s="122"/>
      <c r="L143" s="126"/>
    </row>
    <row r="144" spans="1:12" s="127" customFormat="1" ht="12.75">
      <c r="A144" s="89"/>
      <c r="B144" s="90"/>
      <c r="C144" s="91">
        <v>85401</v>
      </c>
      <c r="D144" s="90"/>
      <c r="E144" s="92"/>
      <c r="F144" s="112" t="s">
        <v>225</v>
      </c>
      <c r="G144" s="113">
        <f>SUM(G145:G149)</f>
        <v>102548</v>
      </c>
      <c r="H144" s="114">
        <f>SUM(H145:H149)</f>
        <v>51023.24</v>
      </c>
      <c r="I144" s="115">
        <f t="shared" si="4"/>
        <v>49.755470608885595</v>
      </c>
      <c r="J144" s="122"/>
      <c r="K144" s="122"/>
      <c r="L144" s="126"/>
    </row>
    <row r="145" spans="1:12" s="129" customFormat="1" ht="12.75" customHeight="1">
      <c r="A145" s="118"/>
      <c r="B145" s="119"/>
      <c r="C145" s="150"/>
      <c r="D145" s="119">
        <v>4010</v>
      </c>
      <c r="E145" s="121"/>
      <c r="F145" s="122" t="s">
        <v>169</v>
      </c>
      <c r="G145" s="123">
        <v>75153</v>
      </c>
      <c r="H145" s="124">
        <v>32878.96</v>
      </c>
      <c r="I145" s="125">
        <f t="shared" si="4"/>
        <v>43.74936462948917</v>
      </c>
      <c r="J145" s="122" t="s">
        <v>227</v>
      </c>
      <c r="K145" s="122"/>
      <c r="L145" s="126"/>
    </row>
    <row r="146" spans="1:12" s="129" customFormat="1" ht="12.75" customHeight="1">
      <c r="A146" s="118"/>
      <c r="B146" s="119"/>
      <c r="C146" s="151"/>
      <c r="D146" s="119">
        <v>4040</v>
      </c>
      <c r="E146" s="121"/>
      <c r="F146" s="122" t="s">
        <v>127</v>
      </c>
      <c r="G146" s="123">
        <v>6708</v>
      </c>
      <c r="H146" s="124">
        <v>6707.8</v>
      </c>
      <c r="I146" s="125">
        <f t="shared" si="4"/>
        <v>99.99701848539058</v>
      </c>
      <c r="J146" s="122" t="s">
        <v>232</v>
      </c>
      <c r="K146" s="122"/>
      <c r="L146" s="126"/>
    </row>
    <row r="147" spans="1:12" s="129" customFormat="1" ht="12.75" customHeight="1">
      <c r="A147" s="118"/>
      <c r="B147" s="119"/>
      <c r="C147" s="151"/>
      <c r="D147" s="119">
        <v>4110</v>
      </c>
      <c r="E147" s="121"/>
      <c r="F147" s="122" t="s">
        <v>129</v>
      </c>
      <c r="G147" s="123">
        <v>14145</v>
      </c>
      <c r="H147" s="124">
        <v>6161.88</v>
      </c>
      <c r="I147" s="125">
        <f t="shared" si="4"/>
        <v>43.562248144220575</v>
      </c>
      <c r="J147" s="122" t="s">
        <v>212</v>
      </c>
      <c r="K147" s="122"/>
      <c r="L147" s="126"/>
    </row>
    <row r="148" spans="1:12" s="129" customFormat="1" ht="12.75" customHeight="1">
      <c r="A148" s="118"/>
      <c r="B148" s="119"/>
      <c r="C148" s="151"/>
      <c r="D148" s="119">
        <v>4120</v>
      </c>
      <c r="E148" s="121"/>
      <c r="F148" s="122" t="s">
        <v>131</v>
      </c>
      <c r="G148" s="123">
        <v>2012</v>
      </c>
      <c r="H148" s="124">
        <v>829.6</v>
      </c>
      <c r="I148" s="125">
        <f t="shared" si="4"/>
        <v>41.23260437375746</v>
      </c>
      <c r="J148" s="122" t="s">
        <v>213</v>
      </c>
      <c r="K148" s="122"/>
      <c r="L148" s="126"/>
    </row>
    <row r="149" spans="1:12" s="129" customFormat="1" ht="12.75" customHeight="1">
      <c r="A149" s="118"/>
      <c r="B149" s="119"/>
      <c r="C149" s="151"/>
      <c r="D149" s="119">
        <v>4440</v>
      </c>
      <c r="E149" s="121"/>
      <c r="F149" s="122" t="s">
        <v>153</v>
      </c>
      <c r="G149" s="123">
        <v>4530</v>
      </c>
      <c r="H149" s="124">
        <v>4445</v>
      </c>
      <c r="I149" s="125">
        <f t="shared" si="4"/>
        <v>98.12362030905078</v>
      </c>
      <c r="J149" s="122" t="s">
        <v>228</v>
      </c>
      <c r="K149" s="122"/>
      <c r="L149" s="126"/>
    </row>
    <row r="150" spans="1:12" s="38" customFormat="1" ht="12.75">
      <c r="A150" s="133"/>
      <c r="B150" s="133"/>
      <c r="C150" s="132"/>
      <c r="D150" s="133"/>
      <c r="E150" s="135"/>
      <c r="F150" s="136"/>
      <c r="G150" s="137"/>
      <c r="H150" s="138"/>
      <c r="I150" s="115"/>
      <c r="J150" s="112"/>
      <c r="K150" s="112"/>
      <c r="L150" s="33"/>
    </row>
    <row r="151" spans="1:12" s="111" customFormat="1" ht="13.5" customHeight="1">
      <c r="A151" s="103" t="s">
        <v>248</v>
      </c>
      <c r="B151" s="103"/>
      <c r="C151" s="139"/>
      <c r="D151" s="103"/>
      <c r="E151" s="140"/>
      <c r="F151" s="107" t="s">
        <v>249</v>
      </c>
      <c r="G151" s="108">
        <f>SUM(G152:G191)/2</f>
        <v>2836130</v>
      </c>
      <c r="H151" s="109">
        <f>SUM(H152:H191)/2</f>
        <v>1574170.7099999995</v>
      </c>
      <c r="I151" s="110">
        <f aca="true" t="shared" si="5" ref="I151:I191">H151/G151*100</f>
        <v>55.504180344342444</v>
      </c>
      <c r="J151" s="107"/>
      <c r="K151" s="107"/>
      <c r="L151" s="33"/>
    </row>
    <row r="152" spans="1:12" s="117" customFormat="1" ht="12.75">
      <c r="A152" s="89"/>
      <c r="B152" s="90"/>
      <c r="C152" s="91">
        <v>80110</v>
      </c>
      <c r="D152" s="90"/>
      <c r="E152" s="92"/>
      <c r="F152" s="112" t="s">
        <v>207</v>
      </c>
      <c r="G152" s="113">
        <f>SUM(G153:G167)</f>
        <v>2736127</v>
      </c>
      <c r="H152" s="114">
        <f>SUM(H153:H167)</f>
        <v>1519566.63</v>
      </c>
      <c r="I152" s="115">
        <f t="shared" si="5"/>
        <v>55.53713807875146</v>
      </c>
      <c r="J152" s="122"/>
      <c r="K152" s="122"/>
      <c r="L152" s="116"/>
    </row>
    <row r="153" spans="1:12" s="142" customFormat="1" ht="12.75" customHeight="1">
      <c r="A153" s="118"/>
      <c r="B153" s="119"/>
      <c r="C153" s="141"/>
      <c r="D153" s="119">
        <v>3020</v>
      </c>
      <c r="E153" s="121"/>
      <c r="F153" s="122" t="s">
        <v>208</v>
      </c>
      <c r="G153" s="123">
        <v>8380</v>
      </c>
      <c r="H153" s="124">
        <v>0</v>
      </c>
      <c r="I153" s="125">
        <f t="shared" si="5"/>
        <v>0</v>
      </c>
      <c r="J153" s="122" t="s">
        <v>231</v>
      </c>
      <c r="K153" s="122"/>
      <c r="L153" s="116"/>
    </row>
    <row r="154" spans="1:12" s="127" customFormat="1" ht="12.75" customHeight="1">
      <c r="A154" s="118"/>
      <c r="B154" s="121"/>
      <c r="C154" s="128"/>
      <c r="D154" s="148">
        <v>4010</v>
      </c>
      <c r="E154" s="121"/>
      <c r="F154" s="122" t="s">
        <v>169</v>
      </c>
      <c r="G154" s="123">
        <v>1761263</v>
      </c>
      <c r="H154" s="145">
        <v>843712.05</v>
      </c>
      <c r="I154" s="125">
        <f t="shared" si="5"/>
        <v>47.903808233069114</v>
      </c>
      <c r="J154" s="122" t="s">
        <v>210</v>
      </c>
      <c r="K154" s="122"/>
      <c r="L154" s="126"/>
    </row>
    <row r="155" spans="1:12" s="127" customFormat="1" ht="12.75" customHeight="1">
      <c r="A155" s="118"/>
      <c r="B155" s="119"/>
      <c r="C155" s="128"/>
      <c r="D155" s="119">
        <v>4040</v>
      </c>
      <c r="E155" s="121"/>
      <c r="F155" s="122" t="s">
        <v>127</v>
      </c>
      <c r="G155" s="123">
        <v>139498</v>
      </c>
      <c r="H155" s="145">
        <v>139497.7</v>
      </c>
      <c r="I155" s="125">
        <f t="shared" si="5"/>
        <v>99.99978494315332</v>
      </c>
      <c r="J155" s="122" t="s">
        <v>232</v>
      </c>
      <c r="K155" s="122"/>
      <c r="L155" s="126"/>
    </row>
    <row r="156" spans="1:12" s="129" customFormat="1" ht="12.75" customHeight="1">
      <c r="A156" s="118"/>
      <c r="B156" s="119"/>
      <c r="C156" s="128"/>
      <c r="D156" s="119">
        <v>4110</v>
      </c>
      <c r="E156" s="121"/>
      <c r="F156" s="122" t="s">
        <v>129</v>
      </c>
      <c r="G156" s="123">
        <v>328021</v>
      </c>
      <c r="H156" s="145">
        <v>168805.97</v>
      </c>
      <c r="I156" s="125">
        <f t="shared" si="5"/>
        <v>51.46193993677234</v>
      </c>
      <c r="J156" s="122" t="s">
        <v>212</v>
      </c>
      <c r="K156" s="122"/>
      <c r="L156" s="126"/>
    </row>
    <row r="157" spans="1:12" s="127" customFormat="1" ht="12.75" customHeight="1">
      <c r="A157" s="118"/>
      <c r="B157" s="119"/>
      <c r="C157" s="128"/>
      <c r="D157" s="119">
        <v>4120</v>
      </c>
      <c r="E157" s="121"/>
      <c r="F157" s="122" t="s">
        <v>131</v>
      </c>
      <c r="G157" s="123">
        <v>46036</v>
      </c>
      <c r="H157" s="145">
        <v>23483</v>
      </c>
      <c r="I157" s="125">
        <f t="shared" si="5"/>
        <v>51.01007906855505</v>
      </c>
      <c r="J157" s="122" t="s">
        <v>213</v>
      </c>
      <c r="K157" s="122"/>
      <c r="L157" s="126"/>
    </row>
    <row r="158" spans="1:12" s="129" customFormat="1" ht="12.75" customHeight="1">
      <c r="A158" s="118"/>
      <c r="B158" s="119"/>
      <c r="C158" s="128"/>
      <c r="D158" s="119">
        <v>4210</v>
      </c>
      <c r="E158" s="121"/>
      <c r="F158" s="122" t="s">
        <v>135</v>
      </c>
      <c r="G158" s="123">
        <v>38000</v>
      </c>
      <c r="H158" s="145">
        <v>15391.47</v>
      </c>
      <c r="I158" s="125">
        <f t="shared" si="5"/>
        <v>40.50386842105263</v>
      </c>
      <c r="J158" s="122" t="s">
        <v>250</v>
      </c>
      <c r="K158" s="122"/>
      <c r="L158" s="126"/>
    </row>
    <row r="159" spans="1:12" s="129" customFormat="1" ht="12.75" customHeight="1">
      <c r="A159" s="118"/>
      <c r="B159" s="119"/>
      <c r="C159" s="128"/>
      <c r="D159" s="119">
        <v>4240</v>
      </c>
      <c r="E159" s="121"/>
      <c r="F159" s="122" t="s">
        <v>137</v>
      </c>
      <c r="G159" s="123">
        <v>6000</v>
      </c>
      <c r="H159" s="145">
        <v>954.22</v>
      </c>
      <c r="I159" s="125">
        <f t="shared" si="5"/>
        <v>15.903666666666666</v>
      </c>
      <c r="J159" s="122" t="s">
        <v>251</v>
      </c>
      <c r="K159" s="122"/>
      <c r="L159" s="126"/>
    </row>
    <row r="160" spans="1:12" s="129" customFormat="1" ht="12.75" customHeight="1">
      <c r="A160" s="118"/>
      <c r="B160" s="119"/>
      <c r="C160" s="128"/>
      <c r="D160" s="119">
        <v>4260</v>
      </c>
      <c r="E160" s="121"/>
      <c r="F160" s="122" t="s">
        <v>139</v>
      </c>
      <c r="G160" s="123">
        <v>250000</v>
      </c>
      <c r="H160" s="145">
        <v>195934.19</v>
      </c>
      <c r="I160" s="125">
        <f t="shared" si="5"/>
        <v>78.373676</v>
      </c>
      <c r="J160" s="149" t="s">
        <v>235</v>
      </c>
      <c r="K160" s="149"/>
      <c r="L160" s="126"/>
    </row>
    <row r="161" spans="1:12" s="127" customFormat="1" ht="26.25" customHeight="1">
      <c r="A161" s="118"/>
      <c r="B161" s="119"/>
      <c r="C161" s="130"/>
      <c r="D161" s="119">
        <v>4270</v>
      </c>
      <c r="E161" s="121"/>
      <c r="F161" s="122" t="s">
        <v>141</v>
      </c>
      <c r="G161" s="123">
        <v>31000</v>
      </c>
      <c r="H161" s="145">
        <v>23936.49</v>
      </c>
      <c r="I161" s="125">
        <f t="shared" si="5"/>
        <v>77.21448387096774</v>
      </c>
      <c r="J161" s="122" t="s">
        <v>252</v>
      </c>
      <c r="K161" s="122"/>
      <c r="L161" s="126"/>
    </row>
    <row r="162" spans="1:12" s="127" customFormat="1" ht="12.75" customHeight="1">
      <c r="A162" s="118"/>
      <c r="B162" s="119"/>
      <c r="C162" s="128"/>
      <c r="D162" s="119">
        <v>4280</v>
      </c>
      <c r="E162" s="121"/>
      <c r="F162" s="122" t="s">
        <v>142</v>
      </c>
      <c r="G162" s="123">
        <v>2700</v>
      </c>
      <c r="H162" s="145">
        <v>299</v>
      </c>
      <c r="I162" s="125">
        <f t="shared" si="5"/>
        <v>11.074074074074074</v>
      </c>
      <c r="J162" s="122" t="s">
        <v>143</v>
      </c>
      <c r="K162" s="122"/>
      <c r="L162" s="126"/>
    </row>
    <row r="163" spans="1:12" s="129" customFormat="1" ht="27" customHeight="1">
      <c r="A163" s="118"/>
      <c r="B163" s="119"/>
      <c r="C163" s="128"/>
      <c r="D163" s="119">
        <v>4300</v>
      </c>
      <c r="E163" s="121"/>
      <c r="F163" s="122" t="s">
        <v>144</v>
      </c>
      <c r="G163" s="123">
        <v>34529</v>
      </c>
      <c r="H163" s="145">
        <v>22883.47</v>
      </c>
      <c r="I163" s="125">
        <f t="shared" si="5"/>
        <v>66.27319065133656</v>
      </c>
      <c r="J163" s="122" t="s">
        <v>253</v>
      </c>
      <c r="K163" s="122"/>
      <c r="L163" s="126"/>
    </row>
    <row r="164" spans="1:12" s="129" customFormat="1" ht="12.75" customHeight="1">
      <c r="A164" s="118"/>
      <c r="B164" s="119"/>
      <c r="C164" s="128"/>
      <c r="D164" s="119">
        <v>4350</v>
      </c>
      <c r="E164" s="121"/>
      <c r="F164" s="122" t="s">
        <v>254</v>
      </c>
      <c r="G164" s="123">
        <v>3000</v>
      </c>
      <c r="H164" s="145">
        <v>1701.07</v>
      </c>
      <c r="I164" s="125">
        <f t="shared" si="5"/>
        <v>56.702333333333335</v>
      </c>
      <c r="J164" s="122" t="s">
        <v>255</v>
      </c>
      <c r="K164" s="122"/>
      <c r="L164" s="126"/>
    </row>
    <row r="165" spans="1:12" s="129" customFormat="1" ht="26.25" customHeight="1">
      <c r="A165" s="118"/>
      <c r="B165" s="119"/>
      <c r="C165" s="128"/>
      <c r="D165" s="119">
        <v>4410</v>
      </c>
      <c r="E165" s="121"/>
      <c r="F165" s="122" t="s">
        <v>180</v>
      </c>
      <c r="G165" s="123">
        <v>500</v>
      </c>
      <c r="H165" s="145">
        <v>0</v>
      </c>
      <c r="I165" s="125">
        <f t="shared" si="5"/>
        <v>0</v>
      </c>
      <c r="J165" s="122" t="s">
        <v>256</v>
      </c>
      <c r="K165" s="122"/>
      <c r="L165" s="126"/>
    </row>
    <row r="166" spans="1:12" s="129" customFormat="1" ht="12.75" customHeight="1">
      <c r="A166" s="118"/>
      <c r="B166" s="119"/>
      <c r="C166" s="128"/>
      <c r="D166" s="119">
        <v>4430</v>
      </c>
      <c r="E166" s="121"/>
      <c r="F166" s="122" t="s">
        <v>151</v>
      </c>
      <c r="G166" s="123">
        <v>3100</v>
      </c>
      <c r="H166" s="145">
        <v>631</v>
      </c>
      <c r="I166" s="125">
        <f t="shared" si="5"/>
        <v>20.35483870967742</v>
      </c>
      <c r="J166" s="122" t="s">
        <v>257</v>
      </c>
      <c r="K166" s="122"/>
      <c r="L166" s="126"/>
    </row>
    <row r="167" spans="1:12" s="129" customFormat="1" ht="12.75" customHeight="1">
      <c r="A167" s="118"/>
      <c r="B167" s="119"/>
      <c r="C167" s="130"/>
      <c r="D167" s="119">
        <v>4440</v>
      </c>
      <c r="E167" s="121"/>
      <c r="F167" s="122" t="s">
        <v>153</v>
      </c>
      <c r="G167" s="123">
        <v>84100</v>
      </c>
      <c r="H167" s="145">
        <v>82337</v>
      </c>
      <c r="I167" s="125">
        <f t="shared" si="5"/>
        <v>97.90368608799048</v>
      </c>
      <c r="J167" s="122" t="s">
        <v>228</v>
      </c>
      <c r="K167" s="122"/>
      <c r="L167" s="126"/>
    </row>
    <row r="168" spans="1:12" s="127" customFormat="1" ht="12.75">
      <c r="A168" s="89"/>
      <c r="B168" s="90"/>
      <c r="C168" s="130">
        <v>80113</v>
      </c>
      <c r="D168" s="90"/>
      <c r="E168" s="92"/>
      <c r="F168" s="112" t="s">
        <v>258</v>
      </c>
      <c r="G168" s="113">
        <f>SUM(G169)</f>
        <v>720</v>
      </c>
      <c r="H168" s="153">
        <f>SUM(H169)</f>
        <v>92.4</v>
      </c>
      <c r="I168" s="115">
        <f t="shared" si="5"/>
        <v>12.833333333333336</v>
      </c>
      <c r="J168" s="112"/>
      <c r="K168" s="112"/>
      <c r="L168" s="154"/>
    </row>
    <row r="169" spans="1:12" s="129" customFormat="1" ht="12.75">
      <c r="A169" s="118"/>
      <c r="B169" s="119"/>
      <c r="C169" s="130"/>
      <c r="D169" s="119">
        <v>4300</v>
      </c>
      <c r="E169" s="121"/>
      <c r="F169" s="122" t="s">
        <v>144</v>
      </c>
      <c r="G169" s="123">
        <v>720</v>
      </c>
      <c r="H169" s="145">
        <v>92.4</v>
      </c>
      <c r="I169" s="125">
        <f t="shared" si="5"/>
        <v>12.833333333333336</v>
      </c>
      <c r="J169" s="155"/>
      <c r="K169" s="155"/>
      <c r="L169" s="126"/>
    </row>
    <row r="170" spans="1:12" s="127" customFormat="1" ht="12.75">
      <c r="A170" s="89"/>
      <c r="B170" s="90"/>
      <c r="C170" s="130">
        <v>80146</v>
      </c>
      <c r="D170" s="90"/>
      <c r="E170" s="92"/>
      <c r="F170" s="112" t="s">
        <v>159</v>
      </c>
      <c r="G170" s="113">
        <f>SUM(G171)</f>
        <v>16280</v>
      </c>
      <c r="H170" s="153">
        <f>SUM(H171)</f>
        <v>7730</v>
      </c>
      <c r="I170" s="115">
        <f t="shared" si="5"/>
        <v>47.481572481572485</v>
      </c>
      <c r="J170" s="112"/>
      <c r="K170" s="112"/>
      <c r="L170" s="126"/>
    </row>
    <row r="171" spans="1:12" s="129" customFormat="1" ht="26.25" customHeight="1">
      <c r="A171" s="118"/>
      <c r="B171" s="119"/>
      <c r="C171" s="130"/>
      <c r="D171" s="119">
        <v>4300</v>
      </c>
      <c r="E171" s="121"/>
      <c r="F171" s="122" t="s">
        <v>144</v>
      </c>
      <c r="G171" s="123">
        <v>16280</v>
      </c>
      <c r="H171" s="145">
        <v>7730</v>
      </c>
      <c r="I171" s="125">
        <f t="shared" si="5"/>
        <v>47.481572481572485</v>
      </c>
      <c r="J171" s="122" t="s">
        <v>259</v>
      </c>
      <c r="K171" s="122"/>
      <c r="L171" s="126"/>
    </row>
    <row r="172" spans="1:12" s="127" customFormat="1" ht="12.75">
      <c r="A172" s="89"/>
      <c r="B172" s="90"/>
      <c r="C172" s="130">
        <v>80195</v>
      </c>
      <c r="D172" s="90"/>
      <c r="E172" s="92"/>
      <c r="F172" s="112" t="s">
        <v>161</v>
      </c>
      <c r="G172" s="113">
        <f>SUM(G173:G176)</f>
        <v>15359</v>
      </c>
      <c r="H172" s="114">
        <f>SUM(H173:H176)</f>
        <v>14172.41</v>
      </c>
      <c r="I172" s="115">
        <f t="shared" si="5"/>
        <v>92.27430171235106</v>
      </c>
      <c r="J172" s="112"/>
      <c r="K172" s="112"/>
      <c r="L172" s="126"/>
    </row>
    <row r="173" spans="1:12" s="160" customFormat="1" ht="12.75" customHeight="1">
      <c r="A173" s="118"/>
      <c r="B173" s="119"/>
      <c r="C173" s="156"/>
      <c r="D173" s="157">
        <v>4300</v>
      </c>
      <c r="E173" s="121"/>
      <c r="F173" s="122" t="s">
        <v>144</v>
      </c>
      <c r="G173" s="158">
        <v>4770</v>
      </c>
      <c r="H173" s="159">
        <v>4417.64</v>
      </c>
      <c r="I173" s="125">
        <f t="shared" si="5"/>
        <v>92.61299790356394</v>
      </c>
      <c r="J173" s="122" t="s">
        <v>260</v>
      </c>
      <c r="K173" s="122"/>
      <c r="L173" s="126"/>
    </row>
    <row r="174" spans="1:12" s="160" customFormat="1" ht="12.75">
      <c r="A174" s="118"/>
      <c r="B174" s="119"/>
      <c r="C174" s="156"/>
      <c r="D174" s="157">
        <v>4217</v>
      </c>
      <c r="E174" s="121"/>
      <c r="F174" s="122" t="s">
        <v>135</v>
      </c>
      <c r="G174" s="158">
        <v>2083</v>
      </c>
      <c r="H174" s="159">
        <v>1991.89</v>
      </c>
      <c r="I174" s="125">
        <f t="shared" si="5"/>
        <v>95.62602016322612</v>
      </c>
      <c r="J174" s="122"/>
      <c r="K174" s="122"/>
      <c r="L174" s="126"/>
    </row>
    <row r="175" spans="1:12" s="160" customFormat="1" ht="12.75">
      <c r="A175" s="118"/>
      <c r="B175" s="119"/>
      <c r="C175" s="156"/>
      <c r="D175" s="157">
        <v>4307</v>
      </c>
      <c r="E175" s="121"/>
      <c r="F175" s="122" t="s">
        <v>144</v>
      </c>
      <c r="G175" s="158">
        <v>3939</v>
      </c>
      <c r="H175" s="159">
        <v>3591.52</v>
      </c>
      <c r="I175" s="125">
        <f t="shared" si="5"/>
        <v>91.17847169332319</v>
      </c>
      <c r="J175" s="122"/>
      <c r="K175" s="122"/>
      <c r="L175" s="126"/>
    </row>
    <row r="176" spans="1:12" s="160" customFormat="1" ht="12.75">
      <c r="A176" s="118"/>
      <c r="B176" s="119"/>
      <c r="C176" s="156"/>
      <c r="D176" s="157">
        <v>4427</v>
      </c>
      <c r="E176" s="121"/>
      <c r="F176" s="122" t="s">
        <v>150</v>
      </c>
      <c r="G176" s="158">
        <v>4567</v>
      </c>
      <c r="H176" s="159">
        <v>4171.36</v>
      </c>
      <c r="I176" s="125">
        <f t="shared" si="5"/>
        <v>91.33698270199255</v>
      </c>
      <c r="J176" s="122"/>
      <c r="K176" s="122"/>
      <c r="L176" s="126"/>
    </row>
    <row r="177" spans="1:12" s="165" customFormat="1" ht="12.75">
      <c r="A177" s="89"/>
      <c r="B177" s="90"/>
      <c r="C177" s="161">
        <v>85154</v>
      </c>
      <c r="D177" s="162"/>
      <c r="E177" s="92"/>
      <c r="F177" s="112" t="s">
        <v>261</v>
      </c>
      <c r="G177" s="163">
        <f>SUM(G178:G183)</f>
        <v>11452</v>
      </c>
      <c r="H177" s="164">
        <f>SUM(H178:H183)</f>
        <v>7906.7</v>
      </c>
      <c r="I177" s="115">
        <f t="shared" si="5"/>
        <v>69.04208871812784</v>
      </c>
      <c r="J177" s="112"/>
      <c r="K177" s="112"/>
      <c r="L177" s="154"/>
    </row>
    <row r="178" spans="1:12" s="160" customFormat="1" ht="12.75" customHeight="1">
      <c r="A178" s="118"/>
      <c r="B178" s="119"/>
      <c r="C178" s="156"/>
      <c r="D178" s="119">
        <v>4110</v>
      </c>
      <c r="E178" s="121"/>
      <c r="F178" s="122" t="s">
        <v>129</v>
      </c>
      <c r="G178" s="158">
        <v>1123</v>
      </c>
      <c r="H178" s="159">
        <v>0</v>
      </c>
      <c r="I178" s="125">
        <f t="shared" si="5"/>
        <v>0</v>
      </c>
      <c r="J178" s="122" t="s">
        <v>212</v>
      </c>
      <c r="K178" s="122"/>
      <c r="L178" s="126"/>
    </row>
    <row r="179" spans="1:12" s="160" customFormat="1" ht="12.75" customHeight="1">
      <c r="A179" s="118"/>
      <c r="B179" s="119"/>
      <c r="C179" s="156"/>
      <c r="D179" s="119">
        <v>4120</v>
      </c>
      <c r="E179" s="121"/>
      <c r="F179" s="122" t="s">
        <v>131</v>
      </c>
      <c r="G179" s="158">
        <v>153</v>
      </c>
      <c r="H179" s="159">
        <v>0</v>
      </c>
      <c r="I179" s="125">
        <f t="shared" si="5"/>
        <v>0</v>
      </c>
      <c r="J179" s="122" t="s">
        <v>213</v>
      </c>
      <c r="K179" s="122"/>
      <c r="L179" s="126"/>
    </row>
    <row r="180" spans="1:12" s="160" customFormat="1" ht="12.75" customHeight="1">
      <c r="A180" s="118"/>
      <c r="B180" s="119"/>
      <c r="C180" s="156"/>
      <c r="D180" s="119">
        <v>4170</v>
      </c>
      <c r="E180" s="121"/>
      <c r="F180" s="122" t="s">
        <v>133</v>
      </c>
      <c r="G180" s="158">
        <v>6240</v>
      </c>
      <c r="H180" s="159">
        <v>4248.7</v>
      </c>
      <c r="I180" s="125">
        <f t="shared" si="5"/>
        <v>68.08814102564102</v>
      </c>
      <c r="J180" s="122" t="s">
        <v>244</v>
      </c>
      <c r="K180" s="122"/>
      <c r="L180" s="126"/>
    </row>
    <row r="181" spans="1:12" s="160" customFormat="1" ht="12.75" customHeight="1">
      <c r="A181" s="118"/>
      <c r="B181" s="119"/>
      <c r="C181" s="156"/>
      <c r="D181" s="119">
        <v>4210</v>
      </c>
      <c r="E181" s="121"/>
      <c r="F181" s="122" t="s">
        <v>135</v>
      </c>
      <c r="G181" s="158">
        <v>600</v>
      </c>
      <c r="H181" s="159">
        <v>600</v>
      </c>
      <c r="I181" s="125">
        <f t="shared" si="5"/>
        <v>100</v>
      </c>
      <c r="J181" s="122" t="s">
        <v>245</v>
      </c>
      <c r="K181" s="122"/>
      <c r="L181" s="126"/>
    </row>
    <row r="182" spans="1:12" s="160" customFormat="1" ht="12.75" customHeight="1">
      <c r="A182" s="118"/>
      <c r="B182" s="119"/>
      <c r="C182" s="156"/>
      <c r="D182" s="119">
        <v>4220</v>
      </c>
      <c r="E182" s="121"/>
      <c r="F182" s="122" t="s">
        <v>172</v>
      </c>
      <c r="G182" s="158">
        <v>2760</v>
      </c>
      <c r="H182" s="159">
        <v>2760</v>
      </c>
      <c r="I182" s="125">
        <f t="shared" si="5"/>
        <v>100</v>
      </c>
      <c r="J182" s="122" t="s">
        <v>246</v>
      </c>
      <c r="K182" s="122"/>
      <c r="L182" s="126"/>
    </row>
    <row r="183" spans="1:12" s="160" customFormat="1" ht="12.75" customHeight="1">
      <c r="A183" s="118"/>
      <c r="B183" s="119"/>
      <c r="C183" s="156"/>
      <c r="D183" s="119">
        <v>4300</v>
      </c>
      <c r="E183" s="121"/>
      <c r="F183" s="122" t="s">
        <v>144</v>
      </c>
      <c r="G183" s="158">
        <v>576</v>
      </c>
      <c r="H183" s="159">
        <v>298</v>
      </c>
      <c r="I183" s="125">
        <f t="shared" si="5"/>
        <v>51.736111111111114</v>
      </c>
      <c r="J183" s="122" t="s">
        <v>262</v>
      </c>
      <c r="K183" s="122"/>
      <c r="L183" s="126"/>
    </row>
    <row r="184" spans="1:12" s="165" customFormat="1" ht="12.75">
      <c r="A184" s="89"/>
      <c r="B184" s="90"/>
      <c r="C184" s="161">
        <v>85401</v>
      </c>
      <c r="D184" s="162"/>
      <c r="E184" s="92"/>
      <c r="F184" s="112" t="s">
        <v>225</v>
      </c>
      <c r="G184" s="163">
        <f>SUM(G185:G189)</f>
        <v>47552</v>
      </c>
      <c r="H184" s="164">
        <f>SUM(H185:H189)</f>
        <v>24702.57</v>
      </c>
      <c r="I184" s="115">
        <f t="shared" si="5"/>
        <v>51.94854054508748</v>
      </c>
      <c r="J184" s="112"/>
      <c r="K184" s="112"/>
      <c r="L184" s="154"/>
    </row>
    <row r="185" spans="1:12" s="160" customFormat="1" ht="12.75" customHeight="1">
      <c r="A185" s="118"/>
      <c r="B185" s="119"/>
      <c r="C185" s="156"/>
      <c r="D185" s="148">
        <v>4010</v>
      </c>
      <c r="E185" s="121"/>
      <c r="F185" s="122" t="s">
        <v>169</v>
      </c>
      <c r="G185" s="158">
        <v>34812</v>
      </c>
      <c r="H185" s="159">
        <v>16205.15</v>
      </c>
      <c r="I185" s="125">
        <f t="shared" si="5"/>
        <v>46.55047110191888</v>
      </c>
      <c r="J185" s="122" t="s">
        <v>227</v>
      </c>
      <c r="K185" s="122"/>
      <c r="L185" s="126"/>
    </row>
    <row r="186" spans="1:12" s="160" customFormat="1" ht="12.75" customHeight="1">
      <c r="A186" s="118"/>
      <c r="B186" s="119"/>
      <c r="C186" s="156"/>
      <c r="D186" s="119">
        <v>4040</v>
      </c>
      <c r="E186" s="121"/>
      <c r="F186" s="122" t="s">
        <v>127</v>
      </c>
      <c r="G186" s="158">
        <v>2987</v>
      </c>
      <c r="H186" s="159">
        <v>2986.4</v>
      </c>
      <c r="I186" s="125">
        <f t="shared" si="5"/>
        <v>99.9799129561433</v>
      </c>
      <c r="J186" s="122" t="s">
        <v>232</v>
      </c>
      <c r="K186" s="122"/>
      <c r="L186" s="126"/>
    </row>
    <row r="187" spans="1:12" s="160" customFormat="1" ht="12.75" customHeight="1">
      <c r="A187" s="118"/>
      <c r="B187" s="119"/>
      <c r="C187" s="156"/>
      <c r="D187" s="119">
        <v>4110</v>
      </c>
      <c r="E187" s="121"/>
      <c r="F187" s="122" t="s">
        <v>129</v>
      </c>
      <c r="G187" s="158">
        <v>6551</v>
      </c>
      <c r="H187" s="159">
        <v>2891.12</v>
      </c>
      <c r="I187" s="125">
        <f t="shared" si="5"/>
        <v>44.13249885513662</v>
      </c>
      <c r="J187" s="122" t="s">
        <v>212</v>
      </c>
      <c r="K187" s="122"/>
      <c r="L187" s="126"/>
    </row>
    <row r="188" spans="1:12" s="160" customFormat="1" ht="12.75" customHeight="1">
      <c r="A188" s="118"/>
      <c r="B188" s="119"/>
      <c r="C188" s="156"/>
      <c r="D188" s="119">
        <v>4120</v>
      </c>
      <c r="E188" s="121"/>
      <c r="F188" s="122" t="s">
        <v>131</v>
      </c>
      <c r="G188" s="158">
        <v>932</v>
      </c>
      <c r="H188" s="159">
        <v>397.9</v>
      </c>
      <c r="I188" s="125">
        <f t="shared" si="5"/>
        <v>42.693133047210296</v>
      </c>
      <c r="J188" s="122" t="s">
        <v>213</v>
      </c>
      <c r="K188" s="122"/>
      <c r="L188" s="126"/>
    </row>
    <row r="189" spans="1:12" s="160" customFormat="1" ht="12.75" customHeight="1">
      <c r="A189" s="118"/>
      <c r="B189" s="119"/>
      <c r="C189" s="156"/>
      <c r="D189" s="119">
        <v>4440</v>
      </c>
      <c r="E189" s="121"/>
      <c r="F189" s="122" t="s">
        <v>153</v>
      </c>
      <c r="G189" s="158">
        <v>2270</v>
      </c>
      <c r="H189" s="159">
        <v>2222</v>
      </c>
      <c r="I189" s="125">
        <f t="shared" si="5"/>
        <v>97.88546255506608</v>
      </c>
      <c r="J189" s="122" t="s">
        <v>228</v>
      </c>
      <c r="K189" s="122"/>
      <c r="L189" s="126"/>
    </row>
    <row r="190" spans="1:12" s="165" customFormat="1" ht="26.25" customHeight="1">
      <c r="A190" s="89"/>
      <c r="B190" s="90"/>
      <c r="C190" s="161">
        <v>85412</v>
      </c>
      <c r="D190" s="162"/>
      <c r="E190" s="92"/>
      <c r="F190" s="112" t="s">
        <v>263</v>
      </c>
      <c r="G190" s="166">
        <f>SUM(G191)</f>
        <v>8640</v>
      </c>
      <c r="H190" s="153">
        <f>SUM(H191)</f>
        <v>0</v>
      </c>
      <c r="I190" s="115">
        <f t="shared" si="5"/>
        <v>0</v>
      </c>
      <c r="J190" s="112"/>
      <c r="K190" s="112"/>
      <c r="L190" s="154"/>
    </row>
    <row r="191" spans="1:12" s="160" customFormat="1" ht="12.75" customHeight="1">
      <c r="A191" s="118"/>
      <c r="B191" s="119"/>
      <c r="C191" s="156"/>
      <c r="D191" s="157">
        <v>4300</v>
      </c>
      <c r="E191" s="121"/>
      <c r="F191" s="122" t="s">
        <v>144</v>
      </c>
      <c r="G191" s="158">
        <v>8640</v>
      </c>
      <c r="H191" s="159">
        <v>0</v>
      </c>
      <c r="I191" s="125">
        <f t="shared" si="5"/>
        <v>0</v>
      </c>
      <c r="J191" s="122" t="s">
        <v>264</v>
      </c>
      <c r="K191" s="122"/>
      <c r="L191" s="126"/>
    </row>
    <row r="192" spans="1:12" s="127" customFormat="1" ht="12.75">
      <c r="A192" s="118"/>
      <c r="B192" s="119"/>
      <c r="C192" s="132"/>
      <c r="D192" s="119"/>
      <c r="E192" s="121"/>
      <c r="F192" s="122"/>
      <c r="G192" s="123"/>
      <c r="H192" s="124"/>
      <c r="I192" s="125"/>
      <c r="J192" s="122"/>
      <c r="K192" s="122"/>
      <c r="L192" s="126"/>
    </row>
    <row r="193" spans="1:12" s="111" customFormat="1" ht="14.25" customHeight="1">
      <c r="A193" s="103" t="s">
        <v>265</v>
      </c>
      <c r="B193" s="103"/>
      <c r="C193" s="139"/>
      <c r="D193" s="103"/>
      <c r="E193" s="140"/>
      <c r="F193" s="107" t="s">
        <v>266</v>
      </c>
      <c r="G193" s="108">
        <f>SUM(G194:G229)/2</f>
        <v>1112482</v>
      </c>
      <c r="H193" s="109">
        <f>SUM(H194:H229)/2</f>
        <v>580679.8</v>
      </c>
      <c r="I193" s="110">
        <f aca="true" t="shared" si="6" ref="I193:I229">H193/G193*100</f>
        <v>52.19678161084854</v>
      </c>
      <c r="J193" s="107"/>
      <c r="K193" s="107"/>
      <c r="L193" s="33"/>
    </row>
    <row r="194" spans="1:12" s="117" customFormat="1" ht="12.75">
      <c r="A194" s="89"/>
      <c r="B194" s="90"/>
      <c r="C194" s="91">
        <v>80110</v>
      </c>
      <c r="D194" s="90"/>
      <c r="E194" s="92"/>
      <c r="F194" s="112" t="s">
        <v>207</v>
      </c>
      <c r="G194" s="113">
        <f>SUM(G195:G209)</f>
        <v>1070586</v>
      </c>
      <c r="H194" s="114">
        <f>SUM(H195:H209)</f>
        <v>561110.27</v>
      </c>
      <c r="I194" s="115">
        <f t="shared" si="6"/>
        <v>52.41150827677552</v>
      </c>
      <c r="J194" s="112"/>
      <c r="K194" s="112"/>
      <c r="L194" s="116"/>
    </row>
    <row r="195" spans="1:12" s="142" customFormat="1" ht="12.75" customHeight="1">
      <c r="A195" s="118"/>
      <c r="B195" s="119"/>
      <c r="C195" s="141"/>
      <c r="D195" s="119">
        <v>3020</v>
      </c>
      <c r="E195" s="121"/>
      <c r="F195" s="122" t="s">
        <v>208</v>
      </c>
      <c r="G195" s="123">
        <v>4570</v>
      </c>
      <c r="H195" s="124">
        <v>0</v>
      </c>
      <c r="I195" s="125">
        <f t="shared" si="6"/>
        <v>0</v>
      </c>
      <c r="J195" s="122" t="s">
        <v>231</v>
      </c>
      <c r="K195" s="122"/>
      <c r="L195" s="116"/>
    </row>
    <row r="196" spans="1:12" s="129" customFormat="1" ht="12.75" customHeight="1">
      <c r="A196" s="118"/>
      <c r="B196" s="121"/>
      <c r="C196" s="132"/>
      <c r="D196" s="148">
        <v>4010</v>
      </c>
      <c r="E196" s="121"/>
      <c r="F196" s="122" t="s">
        <v>169</v>
      </c>
      <c r="G196" s="123">
        <v>745777</v>
      </c>
      <c r="H196" s="145">
        <v>363659.49</v>
      </c>
      <c r="I196" s="125">
        <f t="shared" si="6"/>
        <v>48.76249736851632</v>
      </c>
      <c r="J196" s="122" t="s">
        <v>210</v>
      </c>
      <c r="K196" s="122"/>
      <c r="L196" s="126"/>
    </row>
    <row r="197" spans="1:12" s="127" customFormat="1" ht="12.75" customHeight="1">
      <c r="A197" s="167"/>
      <c r="B197" s="168"/>
      <c r="C197" s="151"/>
      <c r="D197" s="168">
        <v>4040</v>
      </c>
      <c r="E197" s="169"/>
      <c r="F197" s="122" t="s">
        <v>127</v>
      </c>
      <c r="G197" s="123">
        <v>60752</v>
      </c>
      <c r="H197" s="145">
        <v>60751.5</v>
      </c>
      <c r="I197" s="125">
        <f t="shared" si="6"/>
        <v>99.99917698182776</v>
      </c>
      <c r="J197" s="122" t="s">
        <v>232</v>
      </c>
      <c r="K197" s="122"/>
      <c r="L197" s="126"/>
    </row>
    <row r="198" spans="1:12" s="127" customFormat="1" ht="12.75" customHeight="1">
      <c r="A198" s="118"/>
      <c r="B198" s="119"/>
      <c r="C198" s="151"/>
      <c r="D198" s="119">
        <v>4110</v>
      </c>
      <c r="E198" s="121"/>
      <c r="F198" s="122" t="s">
        <v>129</v>
      </c>
      <c r="G198" s="123">
        <v>141666</v>
      </c>
      <c r="H198" s="145">
        <v>75059.78</v>
      </c>
      <c r="I198" s="125">
        <f t="shared" si="6"/>
        <v>52.983623452345654</v>
      </c>
      <c r="J198" s="122" t="s">
        <v>212</v>
      </c>
      <c r="K198" s="122"/>
      <c r="L198" s="126"/>
    </row>
    <row r="199" spans="1:12" s="127" customFormat="1" ht="12.75" customHeight="1">
      <c r="A199" s="118"/>
      <c r="B199" s="119"/>
      <c r="C199" s="151"/>
      <c r="D199" s="119">
        <v>4120</v>
      </c>
      <c r="E199" s="121"/>
      <c r="F199" s="122" t="s">
        <v>131</v>
      </c>
      <c r="G199" s="123">
        <v>20279</v>
      </c>
      <c r="H199" s="145">
        <v>10207.16</v>
      </c>
      <c r="I199" s="125">
        <f t="shared" si="6"/>
        <v>50.33364564327629</v>
      </c>
      <c r="J199" s="122" t="s">
        <v>213</v>
      </c>
      <c r="K199" s="122"/>
      <c r="L199" s="126"/>
    </row>
    <row r="200" spans="1:12" s="127" customFormat="1" ht="12.75" customHeight="1">
      <c r="A200" s="118"/>
      <c r="B200" s="119"/>
      <c r="C200" s="151"/>
      <c r="D200" s="119">
        <v>4170</v>
      </c>
      <c r="E200" s="121"/>
      <c r="F200" s="122" t="s">
        <v>133</v>
      </c>
      <c r="G200" s="123">
        <v>500</v>
      </c>
      <c r="H200" s="145">
        <v>150</v>
      </c>
      <c r="I200" s="125">
        <f t="shared" si="6"/>
        <v>30</v>
      </c>
      <c r="J200" s="122" t="s">
        <v>216</v>
      </c>
      <c r="K200" s="122"/>
      <c r="L200" s="126"/>
    </row>
    <row r="201" spans="1:12" s="129" customFormat="1" ht="12.75" customHeight="1">
      <c r="A201" s="118"/>
      <c r="B201" s="119"/>
      <c r="C201" s="151"/>
      <c r="D201" s="119">
        <v>4210</v>
      </c>
      <c r="E201" s="121"/>
      <c r="F201" s="122" t="s">
        <v>135</v>
      </c>
      <c r="G201" s="123">
        <v>19000</v>
      </c>
      <c r="H201" s="145">
        <v>5393.83</v>
      </c>
      <c r="I201" s="125">
        <f t="shared" si="6"/>
        <v>28.38857894736842</v>
      </c>
      <c r="J201" s="122" t="s">
        <v>267</v>
      </c>
      <c r="K201" s="122"/>
      <c r="L201" s="126"/>
    </row>
    <row r="202" spans="1:12" s="127" customFormat="1" ht="12.75" customHeight="1">
      <c r="A202" s="118"/>
      <c r="B202" s="119"/>
      <c r="C202" s="151"/>
      <c r="D202" s="119">
        <v>4240</v>
      </c>
      <c r="E202" s="121"/>
      <c r="F202" s="122" t="s">
        <v>137</v>
      </c>
      <c r="G202" s="123">
        <v>3200</v>
      </c>
      <c r="H202" s="145">
        <v>1257.03</v>
      </c>
      <c r="I202" s="125">
        <f t="shared" si="6"/>
        <v>39.2821875</v>
      </c>
      <c r="J202" s="122" t="s">
        <v>234</v>
      </c>
      <c r="K202" s="122"/>
      <c r="L202" s="126"/>
    </row>
    <row r="203" spans="1:12" s="129" customFormat="1" ht="12.75" customHeight="1">
      <c r="A203" s="118"/>
      <c r="B203" s="119"/>
      <c r="C203" s="151"/>
      <c r="D203" s="119">
        <v>4270</v>
      </c>
      <c r="E203" s="121"/>
      <c r="F203" s="122" t="s">
        <v>141</v>
      </c>
      <c r="G203" s="123">
        <v>20000</v>
      </c>
      <c r="H203" s="145">
        <v>571.51</v>
      </c>
      <c r="I203" s="125">
        <f t="shared" si="6"/>
        <v>2.85755</v>
      </c>
      <c r="J203" s="122" t="s">
        <v>268</v>
      </c>
      <c r="K203" s="122"/>
      <c r="L203" s="126"/>
    </row>
    <row r="204" spans="1:12" s="129" customFormat="1" ht="12.75" customHeight="1">
      <c r="A204" s="118"/>
      <c r="B204" s="119"/>
      <c r="C204" s="151"/>
      <c r="D204" s="119">
        <v>4280</v>
      </c>
      <c r="E204" s="121"/>
      <c r="F204" s="122" t="s">
        <v>142</v>
      </c>
      <c r="G204" s="123">
        <v>1100</v>
      </c>
      <c r="H204" s="145">
        <v>82</v>
      </c>
      <c r="I204" s="125">
        <f t="shared" si="6"/>
        <v>7.454545454545454</v>
      </c>
      <c r="J204" s="122" t="s">
        <v>143</v>
      </c>
      <c r="K204" s="122"/>
      <c r="L204" s="126"/>
    </row>
    <row r="205" spans="1:12" s="129" customFormat="1" ht="12.75" customHeight="1">
      <c r="A205" s="118"/>
      <c r="B205" s="119"/>
      <c r="C205" s="151"/>
      <c r="D205" s="119">
        <v>4300</v>
      </c>
      <c r="E205" s="121"/>
      <c r="F205" s="122" t="s">
        <v>144</v>
      </c>
      <c r="G205" s="123">
        <v>13660</v>
      </c>
      <c r="H205" s="145">
        <v>6683.5</v>
      </c>
      <c r="I205" s="125">
        <f t="shared" si="6"/>
        <v>48.927525622254755</v>
      </c>
      <c r="J205" s="122" t="s">
        <v>253</v>
      </c>
      <c r="K205" s="122"/>
      <c r="L205" s="126"/>
    </row>
    <row r="206" spans="1:12" s="129" customFormat="1" ht="12.75" customHeight="1">
      <c r="A206" s="118"/>
      <c r="B206" s="119"/>
      <c r="C206" s="151"/>
      <c r="D206" s="119">
        <v>4350</v>
      </c>
      <c r="E206" s="121"/>
      <c r="F206" s="122" t="s">
        <v>146</v>
      </c>
      <c r="G206" s="123">
        <v>1400</v>
      </c>
      <c r="H206" s="145">
        <v>521.59</v>
      </c>
      <c r="I206" s="125">
        <f t="shared" si="6"/>
        <v>37.25642857142857</v>
      </c>
      <c r="J206" s="122" t="s">
        <v>222</v>
      </c>
      <c r="K206" s="122"/>
      <c r="L206" s="126"/>
    </row>
    <row r="207" spans="1:12" s="129" customFormat="1" ht="12.75" customHeight="1">
      <c r="A207" s="118"/>
      <c r="B207" s="119"/>
      <c r="C207" s="151"/>
      <c r="D207" s="119">
        <v>4410</v>
      </c>
      <c r="E207" s="121"/>
      <c r="F207" s="122" t="s">
        <v>148</v>
      </c>
      <c r="G207" s="123">
        <v>632</v>
      </c>
      <c r="H207" s="145">
        <v>482.88</v>
      </c>
      <c r="I207" s="125">
        <f t="shared" si="6"/>
        <v>76.40506329113924</v>
      </c>
      <c r="J207" s="122" t="s">
        <v>269</v>
      </c>
      <c r="K207" s="122"/>
      <c r="L207" s="126"/>
    </row>
    <row r="208" spans="1:12" s="129" customFormat="1" ht="12.75" customHeight="1">
      <c r="A208" s="118"/>
      <c r="B208" s="119"/>
      <c r="C208" s="151"/>
      <c r="D208" s="119">
        <v>4430</v>
      </c>
      <c r="E208" s="121"/>
      <c r="F208" s="122" t="s">
        <v>151</v>
      </c>
      <c r="G208" s="123">
        <v>1000</v>
      </c>
      <c r="H208" s="145">
        <v>0</v>
      </c>
      <c r="I208" s="125">
        <f t="shared" si="6"/>
        <v>0</v>
      </c>
      <c r="J208" s="122" t="s">
        <v>270</v>
      </c>
      <c r="K208" s="122"/>
      <c r="L208" s="126"/>
    </row>
    <row r="209" spans="1:12" s="129" customFormat="1" ht="12.75" customHeight="1">
      <c r="A209" s="118"/>
      <c r="B209" s="119"/>
      <c r="C209" s="132"/>
      <c r="D209" s="119">
        <v>4440</v>
      </c>
      <c r="E209" s="121"/>
      <c r="F209" s="122" t="s">
        <v>153</v>
      </c>
      <c r="G209" s="123">
        <v>37050</v>
      </c>
      <c r="H209" s="145">
        <v>36290</v>
      </c>
      <c r="I209" s="125">
        <f t="shared" si="6"/>
        <v>97.94871794871794</v>
      </c>
      <c r="J209" s="122" t="s">
        <v>228</v>
      </c>
      <c r="K209" s="122"/>
      <c r="L209" s="126"/>
    </row>
    <row r="210" spans="1:12" s="129" customFormat="1" ht="12.75">
      <c r="A210" s="118"/>
      <c r="B210" s="119"/>
      <c r="C210" s="130">
        <v>80146</v>
      </c>
      <c r="D210" s="90"/>
      <c r="E210" s="92"/>
      <c r="F210" s="112" t="s">
        <v>159</v>
      </c>
      <c r="G210" s="113">
        <f>SUM(G211:G216)</f>
        <v>12412</v>
      </c>
      <c r="H210" s="114">
        <f>SUM(H211:H216)</f>
        <v>3309.65</v>
      </c>
      <c r="I210" s="115">
        <f t="shared" si="6"/>
        <v>26.664921044150823</v>
      </c>
      <c r="J210" s="122"/>
      <c r="K210" s="122"/>
      <c r="L210" s="126"/>
    </row>
    <row r="211" spans="1:12" s="129" customFormat="1" ht="12.75" customHeight="1">
      <c r="A211" s="118"/>
      <c r="B211" s="119"/>
      <c r="C211" s="130"/>
      <c r="D211" s="119">
        <v>4010</v>
      </c>
      <c r="E211" s="121"/>
      <c r="F211" s="122" t="s">
        <v>169</v>
      </c>
      <c r="G211" s="123">
        <v>2400</v>
      </c>
      <c r="H211" s="145">
        <v>1101.46</v>
      </c>
      <c r="I211" s="125">
        <f t="shared" si="6"/>
        <v>45.89416666666667</v>
      </c>
      <c r="J211" s="122" t="s">
        <v>239</v>
      </c>
      <c r="K211" s="122"/>
      <c r="L211" s="126"/>
    </row>
    <row r="212" spans="1:12" s="129" customFormat="1" ht="12.75" customHeight="1">
      <c r="A212" s="118"/>
      <c r="B212" s="119"/>
      <c r="C212" s="130"/>
      <c r="D212" s="119">
        <v>4110</v>
      </c>
      <c r="E212" s="121"/>
      <c r="F212" s="122" t="s">
        <v>129</v>
      </c>
      <c r="G212" s="123">
        <v>414</v>
      </c>
      <c r="H212" s="145">
        <v>174.18</v>
      </c>
      <c r="I212" s="125">
        <f t="shared" si="6"/>
        <v>42.072463768115945</v>
      </c>
      <c r="J212" s="122" t="s">
        <v>271</v>
      </c>
      <c r="K212" s="122"/>
      <c r="L212" s="126"/>
    </row>
    <row r="213" spans="1:12" s="129" customFormat="1" ht="12.75" customHeight="1">
      <c r="A213" s="118"/>
      <c r="B213" s="119"/>
      <c r="C213" s="130"/>
      <c r="D213" s="119">
        <v>4120</v>
      </c>
      <c r="E213" s="121"/>
      <c r="F213" s="122" t="s">
        <v>131</v>
      </c>
      <c r="G213" s="123">
        <v>58</v>
      </c>
      <c r="H213" s="145">
        <v>24.01</v>
      </c>
      <c r="I213" s="125">
        <f t="shared" si="6"/>
        <v>41.39655172413793</v>
      </c>
      <c r="J213" s="122" t="s">
        <v>213</v>
      </c>
      <c r="K213" s="122"/>
      <c r="L213" s="126"/>
    </row>
    <row r="214" spans="1:12" s="129" customFormat="1" ht="12.75" customHeight="1">
      <c r="A214" s="118"/>
      <c r="B214" s="119"/>
      <c r="C214" s="130"/>
      <c r="D214" s="119">
        <v>4210</v>
      </c>
      <c r="E214" s="121"/>
      <c r="F214" s="122" t="s">
        <v>135</v>
      </c>
      <c r="G214" s="123">
        <v>500</v>
      </c>
      <c r="H214" s="145">
        <v>150</v>
      </c>
      <c r="I214" s="125">
        <f t="shared" si="6"/>
        <v>30</v>
      </c>
      <c r="J214" s="122" t="s">
        <v>240</v>
      </c>
      <c r="K214" s="122"/>
      <c r="L214" s="126"/>
    </row>
    <row r="215" spans="1:12" s="129" customFormat="1" ht="12.75" customHeight="1">
      <c r="A215" s="118"/>
      <c r="B215" s="119"/>
      <c r="C215" s="130"/>
      <c r="D215" s="119">
        <v>4300</v>
      </c>
      <c r="E215" s="121"/>
      <c r="F215" s="122" t="s">
        <v>144</v>
      </c>
      <c r="G215" s="123">
        <v>8240</v>
      </c>
      <c r="H215" s="145">
        <v>1380</v>
      </c>
      <c r="I215" s="125">
        <f t="shared" si="6"/>
        <v>16.74757281553398</v>
      </c>
      <c r="J215" s="122" t="s">
        <v>272</v>
      </c>
      <c r="K215" s="122"/>
      <c r="L215" s="126"/>
    </row>
    <row r="216" spans="1:12" s="129" customFormat="1" ht="12.75" customHeight="1">
      <c r="A216" s="118"/>
      <c r="B216" s="119"/>
      <c r="C216" s="130"/>
      <c r="D216" s="119">
        <v>4410</v>
      </c>
      <c r="E216" s="121"/>
      <c r="F216" s="122" t="s">
        <v>180</v>
      </c>
      <c r="G216" s="123">
        <v>800</v>
      </c>
      <c r="H216" s="145">
        <v>480</v>
      </c>
      <c r="I216" s="125">
        <f t="shared" si="6"/>
        <v>60</v>
      </c>
      <c r="J216" s="122" t="s">
        <v>273</v>
      </c>
      <c r="K216" s="122"/>
      <c r="L216" s="126"/>
    </row>
    <row r="217" spans="1:12" s="127" customFormat="1" ht="12.75">
      <c r="A217" s="89"/>
      <c r="B217" s="90"/>
      <c r="C217" s="130">
        <v>85154</v>
      </c>
      <c r="D217" s="90"/>
      <c r="E217" s="92"/>
      <c r="F217" s="112" t="s">
        <v>261</v>
      </c>
      <c r="G217" s="113">
        <f>SUM(G218:G223)</f>
        <v>5727</v>
      </c>
      <c r="H217" s="153">
        <f>SUM(H218:H223)</f>
        <v>4085.31</v>
      </c>
      <c r="I217" s="115">
        <f t="shared" si="6"/>
        <v>71.33420639078051</v>
      </c>
      <c r="J217" s="112"/>
      <c r="K217" s="112"/>
      <c r="L217" s="154"/>
    </row>
    <row r="218" spans="1:12" s="129" customFormat="1" ht="12.75" customHeight="1">
      <c r="A218" s="118"/>
      <c r="B218" s="119"/>
      <c r="C218" s="130"/>
      <c r="D218" s="119">
        <v>4110</v>
      </c>
      <c r="E218" s="121"/>
      <c r="F218" s="122" t="s">
        <v>129</v>
      </c>
      <c r="G218" s="123">
        <v>562</v>
      </c>
      <c r="H218" s="145">
        <v>0</v>
      </c>
      <c r="I218" s="125">
        <f t="shared" si="6"/>
        <v>0</v>
      </c>
      <c r="J218" s="122" t="s">
        <v>212</v>
      </c>
      <c r="K218" s="122"/>
      <c r="L218" s="126"/>
    </row>
    <row r="219" spans="1:12" s="129" customFormat="1" ht="12.75" customHeight="1">
      <c r="A219" s="118"/>
      <c r="B219" s="119"/>
      <c r="C219" s="130"/>
      <c r="D219" s="119">
        <v>4120</v>
      </c>
      <c r="E219" s="121"/>
      <c r="F219" s="122" t="s">
        <v>131</v>
      </c>
      <c r="G219" s="123">
        <v>77</v>
      </c>
      <c r="H219" s="145">
        <v>0</v>
      </c>
      <c r="I219" s="125">
        <f t="shared" si="6"/>
        <v>0</v>
      </c>
      <c r="J219" s="122" t="s">
        <v>213</v>
      </c>
      <c r="K219" s="122"/>
      <c r="L219" s="126"/>
    </row>
    <row r="220" spans="1:12" s="129" customFormat="1" ht="12.75" customHeight="1">
      <c r="A220" s="118"/>
      <c r="B220" s="119"/>
      <c r="C220" s="130"/>
      <c r="D220" s="119">
        <v>4170</v>
      </c>
      <c r="E220" s="121"/>
      <c r="F220" s="122" t="s">
        <v>133</v>
      </c>
      <c r="G220" s="123">
        <v>3120</v>
      </c>
      <c r="H220" s="145">
        <v>2124.35</v>
      </c>
      <c r="I220" s="125">
        <f t="shared" si="6"/>
        <v>68.08814102564102</v>
      </c>
      <c r="J220" s="122" t="s">
        <v>244</v>
      </c>
      <c r="K220" s="122"/>
      <c r="L220" s="126"/>
    </row>
    <row r="221" spans="1:12" s="129" customFormat="1" ht="12.75" customHeight="1">
      <c r="A221" s="118"/>
      <c r="B221" s="119"/>
      <c r="C221" s="130"/>
      <c r="D221" s="119">
        <v>4210</v>
      </c>
      <c r="E221" s="121"/>
      <c r="F221" s="122" t="s">
        <v>135</v>
      </c>
      <c r="G221" s="123">
        <v>300</v>
      </c>
      <c r="H221" s="145">
        <v>299.71</v>
      </c>
      <c r="I221" s="125">
        <f t="shared" si="6"/>
        <v>99.90333333333332</v>
      </c>
      <c r="J221" s="122" t="s">
        <v>245</v>
      </c>
      <c r="K221" s="122"/>
      <c r="L221" s="126"/>
    </row>
    <row r="222" spans="1:12" s="129" customFormat="1" ht="12.75" customHeight="1">
      <c r="A222" s="118"/>
      <c r="B222" s="119"/>
      <c r="C222" s="130"/>
      <c r="D222" s="119">
        <v>4220</v>
      </c>
      <c r="E222" s="121"/>
      <c r="F222" s="122" t="s">
        <v>172</v>
      </c>
      <c r="G222" s="123">
        <v>1380</v>
      </c>
      <c r="H222" s="145">
        <v>1375.81</v>
      </c>
      <c r="I222" s="125">
        <f t="shared" si="6"/>
        <v>99.6963768115942</v>
      </c>
      <c r="J222" s="122" t="s">
        <v>246</v>
      </c>
      <c r="K222" s="122"/>
      <c r="L222" s="126"/>
    </row>
    <row r="223" spans="1:12" s="129" customFormat="1" ht="12.75" customHeight="1">
      <c r="A223" s="118"/>
      <c r="B223" s="119"/>
      <c r="C223" s="130"/>
      <c r="D223" s="119">
        <v>4300</v>
      </c>
      <c r="E223" s="121"/>
      <c r="F223" s="122" t="s">
        <v>144</v>
      </c>
      <c r="G223" s="123">
        <v>288</v>
      </c>
      <c r="H223" s="145">
        <v>285.44</v>
      </c>
      <c r="I223" s="125">
        <f t="shared" si="6"/>
        <v>99.1111111111111</v>
      </c>
      <c r="J223" s="122" t="s">
        <v>262</v>
      </c>
      <c r="K223" s="122"/>
      <c r="L223" s="126"/>
    </row>
    <row r="224" spans="1:12" s="127" customFormat="1" ht="12.75">
      <c r="A224" s="89"/>
      <c r="B224" s="90"/>
      <c r="C224" s="91">
        <v>85401</v>
      </c>
      <c r="D224" s="90"/>
      <c r="E224" s="92"/>
      <c r="F224" s="112" t="s">
        <v>225</v>
      </c>
      <c r="G224" s="113">
        <f>SUM(G225:G229)</f>
        <v>23757</v>
      </c>
      <c r="H224" s="114">
        <f>SUM(H225:H229)</f>
        <v>12174.57</v>
      </c>
      <c r="I224" s="115">
        <f t="shared" si="6"/>
        <v>51.246243212526835</v>
      </c>
      <c r="J224" s="112"/>
      <c r="K224" s="112"/>
      <c r="L224" s="126"/>
    </row>
    <row r="225" spans="1:12" s="127" customFormat="1" ht="12.75" customHeight="1">
      <c r="A225" s="118"/>
      <c r="B225" s="119"/>
      <c r="C225" s="170"/>
      <c r="D225" s="119">
        <v>4010</v>
      </c>
      <c r="E225" s="121"/>
      <c r="F225" s="122" t="s">
        <v>226</v>
      </c>
      <c r="G225" s="123">
        <v>17000</v>
      </c>
      <c r="H225" s="124">
        <v>7687.76</v>
      </c>
      <c r="I225" s="125">
        <f t="shared" si="6"/>
        <v>45.22211764705882</v>
      </c>
      <c r="J225" s="122" t="s">
        <v>227</v>
      </c>
      <c r="K225" s="122"/>
      <c r="L225" s="126"/>
    </row>
    <row r="226" spans="1:12" s="127" customFormat="1" ht="12.75" customHeight="1">
      <c r="A226" s="118"/>
      <c r="B226" s="119"/>
      <c r="C226" s="128"/>
      <c r="D226" s="168">
        <v>4040</v>
      </c>
      <c r="E226" s="169"/>
      <c r="F226" s="122" t="s">
        <v>274</v>
      </c>
      <c r="G226" s="123">
        <v>1351</v>
      </c>
      <c r="H226" s="124">
        <v>1350.1</v>
      </c>
      <c r="I226" s="125">
        <f t="shared" si="6"/>
        <v>99.93338267949666</v>
      </c>
      <c r="J226" s="122" t="s">
        <v>275</v>
      </c>
      <c r="K226" s="122"/>
      <c r="L226" s="126"/>
    </row>
    <row r="227" spans="1:12" s="129" customFormat="1" ht="12.75" customHeight="1">
      <c r="A227" s="118"/>
      <c r="B227" s="119"/>
      <c r="C227" s="128"/>
      <c r="D227" s="119">
        <v>4110</v>
      </c>
      <c r="E227" s="121"/>
      <c r="F227" s="122" t="s">
        <v>129</v>
      </c>
      <c r="G227" s="123">
        <v>3411</v>
      </c>
      <c r="H227" s="124">
        <v>1470.92</v>
      </c>
      <c r="I227" s="125">
        <f t="shared" si="6"/>
        <v>43.1228378774553</v>
      </c>
      <c r="J227" s="122" t="s">
        <v>212</v>
      </c>
      <c r="K227" s="122"/>
      <c r="L227" s="126"/>
    </row>
    <row r="228" spans="1:12" s="129" customFormat="1" ht="12.75" customHeight="1">
      <c r="A228" s="118"/>
      <c r="B228" s="119"/>
      <c r="C228" s="128"/>
      <c r="D228" s="119">
        <v>4120</v>
      </c>
      <c r="E228" s="121"/>
      <c r="F228" s="122" t="s">
        <v>131</v>
      </c>
      <c r="G228" s="123">
        <v>485</v>
      </c>
      <c r="H228" s="124">
        <v>183.79</v>
      </c>
      <c r="I228" s="125">
        <f t="shared" si="6"/>
        <v>37.89484536082474</v>
      </c>
      <c r="J228" s="122" t="s">
        <v>213</v>
      </c>
      <c r="K228" s="122"/>
      <c r="L228" s="126"/>
    </row>
    <row r="229" spans="1:12" s="127" customFormat="1" ht="12.75" customHeight="1">
      <c r="A229" s="118"/>
      <c r="B229" s="119"/>
      <c r="C229" s="130"/>
      <c r="D229" s="119">
        <v>4440</v>
      </c>
      <c r="E229" s="121"/>
      <c r="F229" s="122" t="s">
        <v>153</v>
      </c>
      <c r="G229" s="123">
        <v>1510</v>
      </c>
      <c r="H229" s="124">
        <v>1482</v>
      </c>
      <c r="I229" s="125">
        <f t="shared" si="6"/>
        <v>98.1456953642384</v>
      </c>
      <c r="J229" s="122" t="s">
        <v>228</v>
      </c>
      <c r="K229" s="122"/>
      <c r="L229" s="126"/>
    </row>
    <row r="230" spans="1:12" s="38" customFormat="1" ht="12.75">
      <c r="A230" s="133"/>
      <c r="B230" s="133"/>
      <c r="C230" s="134"/>
      <c r="D230" s="133"/>
      <c r="E230" s="135"/>
      <c r="F230" s="136"/>
      <c r="G230" s="137"/>
      <c r="H230" s="138"/>
      <c r="I230" s="115"/>
      <c r="J230" s="122"/>
      <c r="K230" s="122"/>
      <c r="L230" s="33"/>
    </row>
    <row r="231" spans="1:12" s="111" customFormat="1" ht="14.25" customHeight="1">
      <c r="A231" s="103" t="s">
        <v>276</v>
      </c>
      <c r="B231" s="103"/>
      <c r="C231" s="139"/>
      <c r="D231" s="103"/>
      <c r="E231" s="140"/>
      <c r="F231" s="107" t="s">
        <v>277</v>
      </c>
      <c r="G231" s="108">
        <f>SUM(G232:G263)/2</f>
        <v>1929452</v>
      </c>
      <c r="H231" s="109">
        <f>SUM(H232:H263)/2</f>
        <v>984032.04</v>
      </c>
      <c r="I231" s="110">
        <f aca="true" t="shared" si="7" ref="I231:I263">H231/G231*100</f>
        <v>51.000597060719834</v>
      </c>
      <c r="J231" s="107"/>
      <c r="K231" s="107"/>
      <c r="L231" s="33"/>
    </row>
    <row r="232" spans="1:12" s="117" customFormat="1" ht="12.75">
      <c r="A232" s="89"/>
      <c r="B232" s="90"/>
      <c r="C232" s="91">
        <v>80110</v>
      </c>
      <c r="D232" s="90"/>
      <c r="E232" s="92"/>
      <c r="F232" s="112" t="s">
        <v>207</v>
      </c>
      <c r="G232" s="113">
        <f>SUM(G233:G246)</f>
        <v>1830445</v>
      </c>
      <c r="H232" s="114">
        <f>SUM(H233:H246)</f>
        <v>932700.31</v>
      </c>
      <c r="I232" s="115">
        <f t="shared" si="7"/>
        <v>50.954839396977235</v>
      </c>
      <c r="J232" s="112"/>
      <c r="K232" s="112"/>
      <c r="L232" s="116"/>
    </row>
    <row r="233" spans="1:12" s="117" customFormat="1" ht="12.75" customHeight="1">
      <c r="A233" s="89"/>
      <c r="B233" s="119"/>
      <c r="C233" s="120"/>
      <c r="D233" s="119">
        <v>3020</v>
      </c>
      <c r="E233" s="121"/>
      <c r="F233" s="122" t="s">
        <v>208</v>
      </c>
      <c r="G233" s="123">
        <v>6992</v>
      </c>
      <c r="H233" s="145">
        <v>0</v>
      </c>
      <c r="I233" s="125">
        <f t="shared" si="7"/>
        <v>0</v>
      </c>
      <c r="J233" s="122" t="s">
        <v>231</v>
      </c>
      <c r="K233" s="122"/>
      <c r="L233" s="116"/>
    </row>
    <row r="234" spans="1:12" s="127" customFormat="1" ht="12.75" customHeight="1">
      <c r="A234" s="118"/>
      <c r="B234" s="121"/>
      <c r="C234" s="128"/>
      <c r="D234" s="148">
        <v>4010</v>
      </c>
      <c r="E234" s="121"/>
      <c r="F234" s="122" t="s">
        <v>169</v>
      </c>
      <c r="G234" s="123">
        <v>1247302</v>
      </c>
      <c r="H234" s="145">
        <v>584221.4</v>
      </c>
      <c r="I234" s="125">
        <f t="shared" si="7"/>
        <v>46.8388088850976</v>
      </c>
      <c r="J234" s="122" t="s">
        <v>210</v>
      </c>
      <c r="K234" s="122"/>
      <c r="L234" s="126"/>
    </row>
    <row r="235" spans="1:12" s="129" customFormat="1" ht="12.75" customHeight="1">
      <c r="A235" s="118"/>
      <c r="B235" s="121"/>
      <c r="C235" s="128"/>
      <c r="D235" s="148">
        <v>4040</v>
      </c>
      <c r="E235" s="121"/>
      <c r="F235" s="122" t="s">
        <v>127</v>
      </c>
      <c r="G235" s="123">
        <v>96187</v>
      </c>
      <c r="H235" s="145">
        <v>96186.3</v>
      </c>
      <c r="I235" s="125">
        <f t="shared" si="7"/>
        <v>99.99927225092789</v>
      </c>
      <c r="J235" s="122" t="s">
        <v>211</v>
      </c>
      <c r="K235" s="122"/>
      <c r="L235" s="126"/>
    </row>
    <row r="236" spans="1:12" s="129" customFormat="1" ht="12.75" customHeight="1">
      <c r="A236" s="118"/>
      <c r="B236" s="121"/>
      <c r="C236" s="128"/>
      <c r="D236" s="148">
        <v>4110</v>
      </c>
      <c r="E236" s="121"/>
      <c r="F236" s="122" t="s">
        <v>129</v>
      </c>
      <c r="G236" s="123">
        <v>234099</v>
      </c>
      <c r="H236" s="145">
        <v>118946.55</v>
      </c>
      <c r="I236" s="125">
        <f t="shared" si="7"/>
        <v>50.81036228262402</v>
      </c>
      <c r="J236" s="122" t="s">
        <v>212</v>
      </c>
      <c r="K236" s="122"/>
      <c r="L236" s="126"/>
    </row>
    <row r="237" spans="1:12" s="129" customFormat="1" ht="12.75" customHeight="1">
      <c r="A237" s="118"/>
      <c r="B237" s="121"/>
      <c r="C237" s="128"/>
      <c r="D237" s="148">
        <v>4120</v>
      </c>
      <c r="E237" s="121"/>
      <c r="F237" s="122" t="s">
        <v>131</v>
      </c>
      <c r="G237" s="123">
        <v>32417</v>
      </c>
      <c r="H237" s="145">
        <v>16464.25</v>
      </c>
      <c r="I237" s="125">
        <f t="shared" si="7"/>
        <v>50.788937902952156</v>
      </c>
      <c r="J237" s="122" t="s">
        <v>213</v>
      </c>
      <c r="K237" s="122"/>
      <c r="L237" s="126"/>
    </row>
    <row r="238" spans="1:12" s="127" customFormat="1" ht="12.75" customHeight="1">
      <c r="A238" s="118"/>
      <c r="B238" s="121"/>
      <c r="C238" s="128"/>
      <c r="D238" s="148">
        <v>4210</v>
      </c>
      <c r="E238" s="121"/>
      <c r="F238" s="122" t="s">
        <v>135</v>
      </c>
      <c r="G238" s="123">
        <v>29000</v>
      </c>
      <c r="H238" s="145">
        <v>5490.85</v>
      </c>
      <c r="I238" s="125">
        <f t="shared" si="7"/>
        <v>18.93396551724138</v>
      </c>
      <c r="J238" s="122" t="s">
        <v>217</v>
      </c>
      <c r="K238" s="122"/>
      <c r="L238" s="126"/>
    </row>
    <row r="239" spans="1:12" s="129" customFormat="1" ht="12.75" customHeight="1">
      <c r="A239" s="118"/>
      <c r="B239" s="121"/>
      <c r="C239" s="128"/>
      <c r="D239" s="148">
        <v>4240</v>
      </c>
      <c r="E239" s="121"/>
      <c r="F239" s="122" t="s">
        <v>137</v>
      </c>
      <c r="G239" s="123">
        <v>4000</v>
      </c>
      <c r="H239" s="145">
        <v>800</v>
      </c>
      <c r="I239" s="125">
        <f t="shared" si="7"/>
        <v>20</v>
      </c>
      <c r="J239" s="122" t="s">
        <v>234</v>
      </c>
      <c r="K239" s="122"/>
      <c r="L239" s="126"/>
    </row>
    <row r="240" spans="1:12" s="129" customFormat="1" ht="12.75" customHeight="1">
      <c r="A240" s="118"/>
      <c r="B240" s="121"/>
      <c r="C240" s="128"/>
      <c r="D240" s="148">
        <v>4260</v>
      </c>
      <c r="E240" s="121"/>
      <c r="F240" s="122" t="s">
        <v>139</v>
      </c>
      <c r="G240" s="123">
        <v>70000</v>
      </c>
      <c r="H240" s="145">
        <v>40440.94</v>
      </c>
      <c r="I240" s="125">
        <f t="shared" si="7"/>
        <v>57.77277142857143</v>
      </c>
      <c r="J240" s="149" t="s">
        <v>278</v>
      </c>
      <c r="K240" s="149"/>
      <c r="L240" s="126"/>
    </row>
    <row r="241" spans="1:12" s="127" customFormat="1" ht="12.75" customHeight="1">
      <c r="A241" s="118"/>
      <c r="B241" s="121"/>
      <c r="C241" s="128"/>
      <c r="D241" s="148">
        <v>4270</v>
      </c>
      <c r="E241" s="121"/>
      <c r="F241" s="122" t="s">
        <v>141</v>
      </c>
      <c r="G241" s="123">
        <v>21000</v>
      </c>
      <c r="H241" s="145">
        <v>2398.48</v>
      </c>
      <c r="I241" s="125">
        <f t="shared" si="7"/>
        <v>11.421333333333333</v>
      </c>
      <c r="J241" s="122" t="s">
        <v>268</v>
      </c>
      <c r="K241" s="122"/>
      <c r="L241" s="126"/>
    </row>
    <row r="242" spans="1:12" s="127" customFormat="1" ht="12.75" customHeight="1">
      <c r="A242" s="118"/>
      <c r="B242" s="121"/>
      <c r="C242" s="128"/>
      <c r="D242" s="148">
        <v>4280</v>
      </c>
      <c r="E242" s="121"/>
      <c r="F242" s="122" t="s">
        <v>142</v>
      </c>
      <c r="G242" s="123">
        <v>2900</v>
      </c>
      <c r="H242" s="145">
        <v>388</v>
      </c>
      <c r="I242" s="125">
        <f t="shared" si="7"/>
        <v>13.379310344827585</v>
      </c>
      <c r="J242" s="122" t="s">
        <v>143</v>
      </c>
      <c r="K242" s="122"/>
      <c r="L242" s="126"/>
    </row>
    <row r="243" spans="1:12" s="127" customFormat="1" ht="27" customHeight="1">
      <c r="A243" s="118"/>
      <c r="B243" s="121"/>
      <c r="C243" s="128"/>
      <c r="D243" s="148">
        <v>4300</v>
      </c>
      <c r="E243" s="121"/>
      <c r="F243" s="122" t="s">
        <v>144</v>
      </c>
      <c r="G243" s="123">
        <v>24525</v>
      </c>
      <c r="H243" s="145">
        <v>9646.47</v>
      </c>
      <c r="I243" s="125">
        <f t="shared" si="7"/>
        <v>39.333211009174306</v>
      </c>
      <c r="J243" s="122" t="s">
        <v>279</v>
      </c>
      <c r="K243" s="122"/>
      <c r="L243" s="126"/>
    </row>
    <row r="244" spans="1:12" s="127" customFormat="1" ht="12.75" customHeight="1">
      <c r="A244" s="118"/>
      <c r="B244" s="121"/>
      <c r="C244" s="128"/>
      <c r="D244" s="148">
        <v>4350</v>
      </c>
      <c r="E244" s="121"/>
      <c r="F244" s="122" t="s">
        <v>146</v>
      </c>
      <c r="G244" s="123">
        <v>2413</v>
      </c>
      <c r="H244" s="145">
        <v>1152.07</v>
      </c>
      <c r="I244" s="125">
        <f t="shared" si="7"/>
        <v>47.74430169912971</v>
      </c>
      <c r="J244" s="122" t="s">
        <v>222</v>
      </c>
      <c r="K244" s="122"/>
      <c r="L244" s="126"/>
    </row>
    <row r="245" spans="1:12" s="127" customFormat="1" ht="12.75" customHeight="1">
      <c r="A245" s="118"/>
      <c r="B245" s="121"/>
      <c r="C245" s="128"/>
      <c r="D245" s="148">
        <v>4430</v>
      </c>
      <c r="E245" s="121"/>
      <c r="F245" s="122" t="s">
        <v>151</v>
      </c>
      <c r="G245" s="123">
        <v>2710</v>
      </c>
      <c r="H245" s="145">
        <v>859</v>
      </c>
      <c r="I245" s="125">
        <f t="shared" si="7"/>
        <v>31.69741697416974</v>
      </c>
      <c r="J245" s="122" t="s">
        <v>280</v>
      </c>
      <c r="K245" s="122"/>
      <c r="L245" s="126"/>
    </row>
    <row r="246" spans="1:12" s="129" customFormat="1" ht="12.75" customHeight="1">
      <c r="A246" s="118"/>
      <c r="B246" s="121"/>
      <c r="C246" s="128"/>
      <c r="D246" s="148">
        <v>4440</v>
      </c>
      <c r="E246" s="121"/>
      <c r="F246" s="122" t="s">
        <v>153</v>
      </c>
      <c r="G246" s="123">
        <v>56900</v>
      </c>
      <c r="H246" s="145">
        <v>55706</v>
      </c>
      <c r="I246" s="125">
        <f t="shared" si="7"/>
        <v>97.90158172231986</v>
      </c>
      <c r="J246" s="122" t="s">
        <v>228</v>
      </c>
      <c r="K246" s="122"/>
      <c r="L246" s="126"/>
    </row>
    <row r="247" spans="1:12" s="127" customFormat="1" ht="12.75">
      <c r="A247" s="89"/>
      <c r="B247" s="92"/>
      <c r="C247" s="128">
        <v>80113</v>
      </c>
      <c r="D247" s="90"/>
      <c r="E247" s="92"/>
      <c r="F247" s="112" t="s">
        <v>258</v>
      </c>
      <c r="G247" s="113">
        <f>SUM(G248)</f>
        <v>2000</v>
      </c>
      <c r="H247" s="153">
        <f>SUM(H248)</f>
        <v>750</v>
      </c>
      <c r="I247" s="115">
        <f t="shared" si="7"/>
        <v>37.5</v>
      </c>
      <c r="J247" s="112"/>
      <c r="K247" s="112"/>
      <c r="L247" s="154"/>
    </row>
    <row r="248" spans="1:12" s="129" customFormat="1" ht="12.75">
      <c r="A248" s="118"/>
      <c r="B248" s="121"/>
      <c r="C248" s="128"/>
      <c r="D248" s="119">
        <v>4300</v>
      </c>
      <c r="E248" s="121"/>
      <c r="F248" s="122" t="s">
        <v>144</v>
      </c>
      <c r="G248" s="123">
        <v>2000</v>
      </c>
      <c r="H248" s="145">
        <v>750</v>
      </c>
      <c r="I248" s="125">
        <f t="shared" si="7"/>
        <v>37.5</v>
      </c>
      <c r="J248" s="122"/>
      <c r="K248" s="122"/>
      <c r="L248" s="126"/>
    </row>
    <row r="249" spans="1:12" s="127" customFormat="1" ht="12.75">
      <c r="A249" s="89"/>
      <c r="B249" s="90"/>
      <c r="C249" s="130">
        <v>80146</v>
      </c>
      <c r="D249" s="90"/>
      <c r="E249" s="92"/>
      <c r="F249" s="112" t="s">
        <v>159</v>
      </c>
      <c r="G249" s="113">
        <f>SUM(G250)</f>
        <v>7200</v>
      </c>
      <c r="H249" s="153">
        <f>SUM(H250)</f>
        <v>1780</v>
      </c>
      <c r="I249" s="115">
        <f t="shared" si="7"/>
        <v>24.72222222222222</v>
      </c>
      <c r="J249" s="112"/>
      <c r="K249" s="112"/>
      <c r="L249" s="126"/>
    </row>
    <row r="250" spans="1:12" s="129" customFormat="1" ht="12.75" customHeight="1">
      <c r="A250" s="118"/>
      <c r="B250" s="119"/>
      <c r="C250" s="130"/>
      <c r="D250" s="119">
        <v>4300</v>
      </c>
      <c r="E250" s="121"/>
      <c r="F250" s="122" t="s">
        <v>144</v>
      </c>
      <c r="G250" s="123">
        <v>7200</v>
      </c>
      <c r="H250" s="145">
        <v>1780</v>
      </c>
      <c r="I250" s="125">
        <f t="shared" si="7"/>
        <v>24.72222222222222</v>
      </c>
      <c r="J250" s="122" t="s">
        <v>259</v>
      </c>
      <c r="K250" s="122"/>
      <c r="L250" s="126"/>
    </row>
    <row r="251" spans="1:12" s="160" customFormat="1" ht="12.75">
      <c r="A251" s="118"/>
      <c r="B251" s="119"/>
      <c r="C251" s="161">
        <v>85154</v>
      </c>
      <c r="D251" s="119"/>
      <c r="E251" s="121"/>
      <c r="F251" s="112" t="s">
        <v>261</v>
      </c>
      <c r="G251" s="113">
        <f>SUM(G252:G257)</f>
        <v>11452</v>
      </c>
      <c r="H251" s="114">
        <f>SUM(H252:H257)</f>
        <v>8184.57</v>
      </c>
      <c r="I251" s="115">
        <f t="shared" si="7"/>
        <v>71.4684771219001</v>
      </c>
      <c r="J251" s="122"/>
      <c r="K251" s="122"/>
      <c r="L251" s="126"/>
    </row>
    <row r="252" spans="1:12" s="160" customFormat="1" ht="12.75" customHeight="1">
      <c r="A252" s="118"/>
      <c r="B252" s="119"/>
      <c r="C252" s="161"/>
      <c r="D252" s="171">
        <v>4110</v>
      </c>
      <c r="E252" s="121"/>
      <c r="F252" s="122" t="s">
        <v>129</v>
      </c>
      <c r="G252" s="158">
        <v>1123</v>
      </c>
      <c r="H252" s="159">
        <v>0</v>
      </c>
      <c r="I252" s="125">
        <f t="shared" si="7"/>
        <v>0</v>
      </c>
      <c r="J252" s="122" t="s">
        <v>281</v>
      </c>
      <c r="K252" s="122"/>
      <c r="L252" s="126"/>
    </row>
    <row r="253" spans="1:12" s="160" customFormat="1" ht="12.75" customHeight="1">
      <c r="A253" s="118"/>
      <c r="B253" s="119"/>
      <c r="C253" s="161"/>
      <c r="D253" s="171">
        <v>4120</v>
      </c>
      <c r="E253" s="121"/>
      <c r="F253" s="122" t="s">
        <v>131</v>
      </c>
      <c r="G253" s="158">
        <v>153</v>
      </c>
      <c r="H253" s="159">
        <v>0</v>
      </c>
      <c r="I253" s="125">
        <f t="shared" si="7"/>
        <v>0</v>
      </c>
      <c r="J253" s="122" t="s">
        <v>213</v>
      </c>
      <c r="K253" s="122"/>
      <c r="L253" s="126"/>
    </row>
    <row r="254" spans="1:12" s="160" customFormat="1" ht="12.75" customHeight="1">
      <c r="A254" s="118"/>
      <c r="B254" s="119"/>
      <c r="C254" s="161"/>
      <c r="D254" s="171">
        <v>4170</v>
      </c>
      <c r="E254" s="121"/>
      <c r="F254" s="122" t="s">
        <v>133</v>
      </c>
      <c r="G254" s="158">
        <v>6240</v>
      </c>
      <c r="H254" s="159">
        <v>4250.66</v>
      </c>
      <c r="I254" s="125">
        <f t="shared" si="7"/>
        <v>68.11955128205128</v>
      </c>
      <c r="J254" s="122" t="s">
        <v>282</v>
      </c>
      <c r="K254" s="122"/>
      <c r="L254" s="126"/>
    </row>
    <row r="255" spans="1:12" s="160" customFormat="1" ht="12.75" customHeight="1">
      <c r="A255" s="118"/>
      <c r="B255" s="119"/>
      <c r="C255" s="161"/>
      <c r="D255" s="171">
        <v>4210</v>
      </c>
      <c r="E255" s="121"/>
      <c r="F255" s="122" t="s">
        <v>135</v>
      </c>
      <c r="G255" s="158">
        <v>600</v>
      </c>
      <c r="H255" s="159">
        <v>599.93</v>
      </c>
      <c r="I255" s="125">
        <f t="shared" si="7"/>
        <v>99.98833333333333</v>
      </c>
      <c r="J255" s="122" t="s">
        <v>283</v>
      </c>
      <c r="K255" s="122"/>
      <c r="L255" s="126"/>
    </row>
    <row r="256" spans="1:12" s="160" customFormat="1" ht="12.75" customHeight="1">
      <c r="A256" s="118"/>
      <c r="B256" s="119"/>
      <c r="C256" s="161"/>
      <c r="D256" s="171">
        <v>4220</v>
      </c>
      <c r="E256" s="121"/>
      <c r="F256" s="122" t="s">
        <v>172</v>
      </c>
      <c r="G256" s="158">
        <v>2760</v>
      </c>
      <c r="H256" s="159">
        <v>2758.98</v>
      </c>
      <c r="I256" s="125">
        <f t="shared" si="7"/>
        <v>99.96304347826087</v>
      </c>
      <c r="J256" s="122" t="s">
        <v>284</v>
      </c>
      <c r="K256" s="122"/>
      <c r="L256" s="126"/>
    </row>
    <row r="257" spans="1:12" s="160" customFormat="1" ht="12.75" customHeight="1">
      <c r="A257" s="118"/>
      <c r="B257" s="119"/>
      <c r="C257" s="161"/>
      <c r="D257" s="157">
        <v>4300</v>
      </c>
      <c r="E257" s="121"/>
      <c r="F257" s="122" t="s">
        <v>144</v>
      </c>
      <c r="G257" s="158">
        <v>576</v>
      </c>
      <c r="H257" s="159">
        <v>575</v>
      </c>
      <c r="I257" s="125">
        <f t="shared" si="7"/>
        <v>99.82638888888889</v>
      </c>
      <c r="J257" s="122" t="s">
        <v>285</v>
      </c>
      <c r="K257" s="122"/>
      <c r="L257" s="126"/>
    </row>
    <row r="258" spans="1:12" s="127" customFormat="1" ht="12.75">
      <c r="A258" s="89"/>
      <c r="B258" s="90"/>
      <c r="C258" s="91">
        <v>85401</v>
      </c>
      <c r="D258" s="90"/>
      <c r="E258" s="92"/>
      <c r="F258" s="112" t="s">
        <v>225</v>
      </c>
      <c r="G258" s="113">
        <f>SUM(G259:G263)</f>
        <v>78355</v>
      </c>
      <c r="H258" s="114">
        <f>SUM(H259:H263)</f>
        <v>40617.16</v>
      </c>
      <c r="I258" s="115">
        <f t="shared" si="7"/>
        <v>51.83735562503988</v>
      </c>
      <c r="J258" s="112"/>
      <c r="K258" s="112"/>
      <c r="L258" s="126"/>
    </row>
    <row r="259" spans="1:12" s="127" customFormat="1" ht="12.75" customHeight="1">
      <c r="A259" s="118"/>
      <c r="B259" s="119"/>
      <c r="C259" s="120"/>
      <c r="D259" s="119">
        <v>4010</v>
      </c>
      <c r="E259" s="121"/>
      <c r="F259" s="122" t="s">
        <v>169</v>
      </c>
      <c r="G259" s="123">
        <v>58000</v>
      </c>
      <c r="H259" s="124">
        <v>26340.88</v>
      </c>
      <c r="I259" s="125">
        <f t="shared" si="7"/>
        <v>45.41531034482759</v>
      </c>
      <c r="J259" s="122" t="s">
        <v>227</v>
      </c>
      <c r="K259" s="122"/>
      <c r="L259" s="126"/>
    </row>
    <row r="260" spans="1:12" s="129" customFormat="1" ht="12.75" customHeight="1">
      <c r="A260" s="118"/>
      <c r="B260" s="119"/>
      <c r="C260" s="128"/>
      <c r="D260" s="119">
        <v>4040</v>
      </c>
      <c r="E260" s="121"/>
      <c r="F260" s="122" t="s">
        <v>286</v>
      </c>
      <c r="G260" s="123">
        <v>4593</v>
      </c>
      <c r="H260" s="124">
        <v>4592.3</v>
      </c>
      <c r="I260" s="125">
        <f t="shared" si="7"/>
        <v>99.98475941650338</v>
      </c>
      <c r="J260" s="122" t="s">
        <v>211</v>
      </c>
      <c r="K260" s="122"/>
      <c r="L260" s="126"/>
    </row>
    <row r="261" spans="1:12" s="127" customFormat="1" ht="12.75" customHeight="1">
      <c r="A261" s="118"/>
      <c r="B261" s="119"/>
      <c r="C261" s="128"/>
      <c r="D261" s="119">
        <v>4110</v>
      </c>
      <c r="E261" s="121"/>
      <c r="F261" s="122" t="s">
        <v>129</v>
      </c>
      <c r="G261" s="123">
        <v>10962</v>
      </c>
      <c r="H261" s="124">
        <v>5645.98</v>
      </c>
      <c r="I261" s="125">
        <f t="shared" si="7"/>
        <v>51.50501733260353</v>
      </c>
      <c r="J261" s="122" t="s">
        <v>212</v>
      </c>
      <c r="K261" s="122"/>
      <c r="L261" s="126"/>
    </row>
    <row r="262" spans="1:12" s="129" customFormat="1" ht="12.75" customHeight="1">
      <c r="A262" s="118"/>
      <c r="B262" s="119"/>
      <c r="C262" s="128"/>
      <c r="D262" s="119">
        <v>4120</v>
      </c>
      <c r="E262" s="121"/>
      <c r="F262" s="122" t="s">
        <v>131</v>
      </c>
      <c r="G262" s="123">
        <v>1470</v>
      </c>
      <c r="H262" s="124">
        <v>779</v>
      </c>
      <c r="I262" s="125">
        <f t="shared" si="7"/>
        <v>52.993197278911566</v>
      </c>
      <c r="J262" s="122" t="s">
        <v>213</v>
      </c>
      <c r="K262" s="122"/>
      <c r="L262" s="126"/>
    </row>
    <row r="263" spans="1:12" s="127" customFormat="1" ht="12.75" customHeight="1">
      <c r="A263" s="118"/>
      <c r="B263" s="121"/>
      <c r="C263" s="128"/>
      <c r="D263" s="148">
        <v>4440</v>
      </c>
      <c r="E263" s="121"/>
      <c r="F263" s="122" t="s">
        <v>153</v>
      </c>
      <c r="G263" s="123">
        <v>3330</v>
      </c>
      <c r="H263" s="124">
        <v>3259</v>
      </c>
      <c r="I263" s="125">
        <f t="shared" si="7"/>
        <v>97.86786786786786</v>
      </c>
      <c r="J263" s="122" t="s">
        <v>228</v>
      </c>
      <c r="K263" s="122"/>
      <c r="L263" s="126"/>
    </row>
    <row r="264" spans="1:12" s="38" customFormat="1" ht="12.75">
      <c r="A264" s="133"/>
      <c r="B264" s="133"/>
      <c r="C264" s="134"/>
      <c r="D264" s="133"/>
      <c r="E264" s="135"/>
      <c r="F264" s="136"/>
      <c r="G264" s="137"/>
      <c r="H264" s="138"/>
      <c r="I264" s="115"/>
      <c r="J264" s="122"/>
      <c r="K264" s="122"/>
      <c r="L264" s="33"/>
    </row>
    <row r="265" spans="1:12" s="111" customFormat="1" ht="13.5" customHeight="1">
      <c r="A265" s="103" t="s">
        <v>287</v>
      </c>
      <c r="B265" s="103"/>
      <c r="C265" s="139"/>
      <c r="D265" s="103"/>
      <c r="E265" s="140"/>
      <c r="F265" s="107" t="s">
        <v>288</v>
      </c>
      <c r="G265" s="108">
        <f>SUM(G266:G294)/2</f>
        <v>1120376</v>
      </c>
      <c r="H265" s="109">
        <f>SUM(H266:H294)/2</f>
        <v>616468.5700000001</v>
      </c>
      <c r="I265" s="110">
        <f aca="true" t="shared" si="8" ref="I265:I294">H265/G265*100</f>
        <v>55.02336447763966</v>
      </c>
      <c r="J265" s="107"/>
      <c r="K265" s="107"/>
      <c r="L265" s="33"/>
    </row>
    <row r="266" spans="1:12" s="117" customFormat="1" ht="12.75">
      <c r="A266" s="89"/>
      <c r="B266" s="90"/>
      <c r="C266" s="91">
        <v>80110</v>
      </c>
      <c r="D266" s="90"/>
      <c r="E266" s="92"/>
      <c r="F266" s="112" t="s">
        <v>207</v>
      </c>
      <c r="G266" s="113">
        <f>SUM(G267:G282)</f>
        <v>1072867</v>
      </c>
      <c r="H266" s="114">
        <f>SUM(H267:H282)</f>
        <v>592602.27</v>
      </c>
      <c r="I266" s="115">
        <f t="shared" si="8"/>
        <v>55.23538984794947</v>
      </c>
      <c r="J266" s="122"/>
      <c r="K266" s="122"/>
      <c r="L266" s="116"/>
    </row>
    <row r="267" spans="1:12" s="142" customFormat="1" ht="12.75" customHeight="1">
      <c r="A267" s="118"/>
      <c r="B267" s="119"/>
      <c r="C267" s="141"/>
      <c r="D267" s="119">
        <v>3020</v>
      </c>
      <c r="E267" s="121"/>
      <c r="F267" s="122" t="s">
        <v>208</v>
      </c>
      <c r="G267" s="123">
        <v>4560</v>
      </c>
      <c r="H267" s="124">
        <v>200</v>
      </c>
      <c r="I267" s="125">
        <f t="shared" si="8"/>
        <v>4.385964912280701</v>
      </c>
      <c r="J267" s="122" t="s">
        <v>231</v>
      </c>
      <c r="K267" s="122"/>
      <c r="L267" s="116"/>
    </row>
    <row r="268" spans="1:12" s="129" customFormat="1" ht="12.75" customHeight="1">
      <c r="A268" s="118"/>
      <c r="B268" s="121"/>
      <c r="C268" s="151"/>
      <c r="D268" s="148">
        <v>4010</v>
      </c>
      <c r="E268" s="121"/>
      <c r="F268" s="122" t="s">
        <v>169</v>
      </c>
      <c r="G268" s="123">
        <v>729844</v>
      </c>
      <c r="H268" s="145">
        <v>364861.52</v>
      </c>
      <c r="I268" s="125">
        <f t="shared" si="8"/>
        <v>49.99171329763621</v>
      </c>
      <c r="J268" s="122" t="s">
        <v>210</v>
      </c>
      <c r="K268" s="122"/>
      <c r="L268" s="126"/>
    </row>
    <row r="269" spans="1:12" s="127" customFormat="1" ht="12.75" customHeight="1">
      <c r="A269" s="118"/>
      <c r="B269" s="119"/>
      <c r="C269" s="151"/>
      <c r="D269" s="119">
        <v>4040</v>
      </c>
      <c r="E269" s="121"/>
      <c r="F269" s="122" t="s">
        <v>127</v>
      </c>
      <c r="G269" s="123">
        <v>57287</v>
      </c>
      <c r="H269" s="145">
        <v>57286.4</v>
      </c>
      <c r="I269" s="125">
        <f t="shared" si="8"/>
        <v>99.99895264196066</v>
      </c>
      <c r="J269" s="122" t="s">
        <v>232</v>
      </c>
      <c r="K269" s="122"/>
      <c r="L269" s="126"/>
    </row>
    <row r="270" spans="1:12" s="127" customFormat="1" ht="12.75" customHeight="1">
      <c r="A270" s="118"/>
      <c r="B270" s="119"/>
      <c r="C270" s="151"/>
      <c r="D270" s="119">
        <v>4110</v>
      </c>
      <c r="E270" s="121"/>
      <c r="F270" s="122" t="s">
        <v>129</v>
      </c>
      <c r="G270" s="123">
        <v>133147</v>
      </c>
      <c r="H270" s="145">
        <v>73826.5</v>
      </c>
      <c r="I270" s="125">
        <f t="shared" si="8"/>
        <v>55.44736268935838</v>
      </c>
      <c r="J270" s="122" t="s">
        <v>212</v>
      </c>
      <c r="K270" s="122"/>
      <c r="L270" s="126"/>
    </row>
    <row r="271" spans="1:12" s="127" customFormat="1" ht="12.75" customHeight="1">
      <c r="A271" s="118"/>
      <c r="B271" s="119"/>
      <c r="C271" s="151"/>
      <c r="D271" s="119">
        <v>4120</v>
      </c>
      <c r="E271" s="121"/>
      <c r="F271" s="122" t="s">
        <v>131</v>
      </c>
      <c r="G271" s="123">
        <v>19705</v>
      </c>
      <c r="H271" s="145">
        <v>9892.05</v>
      </c>
      <c r="I271" s="125">
        <f t="shared" si="8"/>
        <v>50.20071047957371</v>
      </c>
      <c r="J271" s="122" t="s">
        <v>213</v>
      </c>
      <c r="K271" s="122"/>
      <c r="L271" s="126"/>
    </row>
    <row r="272" spans="1:12" s="127" customFormat="1" ht="12.75" customHeight="1">
      <c r="A272" s="118"/>
      <c r="B272" s="119"/>
      <c r="C272" s="151"/>
      <c r="D272" s="119">
        <v>4170</v>
      </c>
      <c r="E272" s="121"/>
      <c r="F272" s="122" t="s">
        <v>133</v>
      </c>
      <c r="G272" s="123">
        <v>1093</v>
      </c>
      <c r="H272" s="145">
        <v>327.63</v>
      </c>
      <c r="I272" s="125">
        <f t="shared" si="8"/>
        <v>29.975297346752054</v>
      </c>
      <c r="J272" s="122" t="s">
        <v>289</v>
      </c>
      <c r="K272" s="122"/>
      <c r="L272" s="126"/>
    </row>
    <row r="273" spans="1:12" s="173" customFormat="1" ht="12.75" customHeight="1">
      <c r="A273" s="118"/>
      <c r="B273" s="119"/>
      <c r="C273" s="151"/>
      <c r="D273" s="119">
        <v>4210</v>
      </c>
      <c r="E273" s="121"/>
      <c r="F273" s="122" t="s">
        <v>135</v>
      </c>
      <c r="G273" s="123">
        <v>14000</v>
      </c>
      <c r="H273" s="145">
        <v>3669.78</v>
      </c>
      <c r="I273" s="125">
        <f t="shared" si="8"/>
        <v>26.212714285714288</v>
      </c>
      <c r="J273" s="122" t="s">
        <v>217</v>
      </c>
      <c r="K273" s="122"/>
      <c r="L273" s="172"/>
    </row>
    <row r="274" spans="1:12" s="127" customFormat="1" ht="12.75" customHeight="1">
      <c r="A274" s="118"/>
      <c r="B274" s="119"/>
      <c r="C274" s="151"/>
      <c r="D274" s="119">
        <v>4240</v>
      </c>
      <c r="E274" s="121"/>
      <c r="F274" s="122" t="s">
        <v>137</v>
      </c>
      <c r="G274" s="123">
        <v>2300</v>
      </c>
      <c r="H274" s="145">
        <v>2109.6</v>
      </c>
      <c r="I274" s="125">
        <f t="shared" si="8"/>
        <v>91.72173913043477</v>
      </c>
      <c r="J274" s="122" t="s">
        <v>234</v>
      </c>
      <c r="K274" s="122"/>
      <c r="L274" s="126"/>
    </row>
    <row r="275" spans="1:12" s="173" customFormat="1" ht="12.75" customHeight="1">
      <c r="A275" s="118"/>
      <c r="B275" s="119"/>
      <c r="C275" s="151"/>
      <c r="D275" s="119">
        <v>4260</v>
      </c>
      <c r="E275" s="121"/>
      <c r="F275" s="122" t="s">
        <v>139</v>
      </c>
      <c r="G275" s="123">
        <v>41000</v>
      </c>
      <c r="H275" s="145">
        <v>37012.96</v>
      </c>
      <c r="I275" s="125">
        <f t="shared" si="8"/>
        <v>90.27551219512195</v>
      </c>
      <c r="J275" s="149" t="s">
        <v>278</v>
      </c>
      <c r="K275" s="149"/>
      <c r="L275" s="172"/>
    </row>
    <row r="276" spans="1:12" s="127" customFormat="1" ht="12.75" customHeight="1">
      <c r="A276" s="118"/>
      <c r="B276" s="119"/>
      <c r="C276" s="151"/>
      <c r="D276" s="119">
        <v>4270</v>
      </c>
      <c r="E276" s="121"/>
      <c r="F276" s="122" t="s">
        <v>141</v>
      </c>
      <c r="G276" s="123">
        <v>19000</v>
      </c>
      <c r="H276" s="145">
        <v>0</v>
      </c>
      <c r="I276" s="125">
        <f t="shared" si="8"/>
        <v>0</v>
      </c>
      <c r="J276" s="122" t="s">
        <v>290</v>
      </c>
      <c r="K276" s="122"/>
      <c r="L276" s="126"/>
    </row>
    <row r="277" spans="1:12" s="127" customFormat="1" ht="12.75" customHeight="1">
      <c r="A277" s="118"/>
      <c r="B277" s="119"/>
      <c r="C277" s="151"/>
      <c r="D277" s="119">
        <v>4280</v>
      </c>
      <c r="E277" s="121"/>
      <c r="F277" s="122" t="s">
        <v>142</v>
      </c>
      <c r="G277" s="123">
        <v>1600</v>
      </c>
      <c r="H277" s="145">
        <v>803</v>
      </c>
      <c r="I277" s="125">
        <f t="shared" si="8"/>
        <v>50.18749999999999</v>
      </c>
      <c r="J277" s="122" t="s">
        <v>143</v>
      </c>
      <c r="K277" s="122"/>
      <c r="L277" s="126"/>
    </row>
    <row r="278" spans="1:12" s="127" customFormat="1" ht="26.25" customHeight="1">
      <c r="A278" s="118"/>
      <c r="B278" s="119"/>
      <c r="C278" s="151"/>
      <c r="D278" s="119">
        <v>4300</v>
      </c>
      <c r="E278" s="121"/>
      <c r="F278" s="122" t="s">
        <v>144</v>
      </c>
      <c r="G278" s="123">
        <v>9586</v>
      </c>
      <c r="H278" s="145">
        <v>5998.63</v>
      </c>
      <c r="I278" s="125">
        <f t="shared" si="8"/>
        <v>62.57698727310661</v>
      </c>
      <c r="J278" s="122" t="s">
        <v>291</v>
      </c>
      <c r="K278" s="122"/>
      <c r="L278" s="126"/>
    </row>
    <row r="279" spans="1:12" s="127" customFormat="1" ht="12.75">
      <c r="A279" s="118"/>
      <c r="B279" s="119"/>
      <c r="C279" s="151"/>
      <c r="D279" s="119">
        <v>4350</v>
      </c>
      <c r="E279" s="121"/>
      <c r="F279" s="122" t="s">
        <v>146</v>
      </c>
      <c r="G279" s="123">
        <v>1310</v>
      </c>
      <c r="H279" s="145">
        <v>610.2</v>
      </c>
      <c r="I279" s="125">
        <f t="shared" si="8"/>
        <v>46.580152671755734</v>
      </c>
      <c r="J279" s="122"/>
      <c r="K279" s="122"/>
      <c r="L279" s="126"/>
    </row>
    <row r="280" spans="1:12" s="127" customFormat="1" ht="12.75" customHeight="1">
      <c r="A280" s="118"/>
      <c r="B280" s="119"/>
      <c r="C280" s="151"/>
      <c r="D280" s="119">
        <v>4410</v>
      </c>
      <c r="E280" s="121"/>
      <c r="F280" s="122" t="s">
        <v>180</v>
      </c>
      <c r="G280" s="123">
        <v>660</v>
      </c>
      <c r="H280" s="145">
        <v>0</v>
      </c>
      <c r="I280" s="125">
        <f t="shared" si="8"/>
        <v>0</v>
      </c>
      <c r="J280" s="122" t="s">
        <v>292</v>
      </c>
      <c r="K280" s="122"/>
      <c r="L280" s="126"/>
    </row>
    <row r="281" spans="1:12" s="127" customFormat="1" ht="12.75" customHeight="1">
      <c r="A281" s="118"/>
      <c r="B281" s="119"/>
      <c r="C281" s="151"/>
      <c r="D281" s="119">
        <v>4430</v>
      </c>
      <c r="E281" s="121"/>
      <c r="F281" s="122" t="s">
        <v>151</v>
      </c>
      <c r="G281" s="123">
        <v>1015</v>
      </c>
      <c r="H281" s="145">
        <v>0</v>
      </c>
      <c r="I281" s="125">
        <f t="shared" si="8"/>
        <v>0</v>
      </c>
      <c r="J281" s="122" t="s">
        <v>293</v>
      </c>
      <c r="K281" s="122"/>
      <c r="L281" s="126"/>
    </row>
    <row r="282" spans="1:12" s="129" customFormat="1" ht="12.75" customHeight="1">
      <c r="A282" s="118"/>
      <c r="B282" s="119"/>
      <c r="C282" s="132"/>
      <c r="D282" s="119">
        <v>4440</v>
      </c>
      <c r="E282" s="121"/>
      <c r="F282" s="122" t="s">
        <v>153</v>
      </c>
      <c r="G282" s="123">
        <v>36760</v>
      </c>
      <c r="H282" s="145">
        <v>36004</v>
      </c>
      <c r="I282" s="125">
        <f t="shared" si="8"/>
        <v>97.94341675734493</v>
      </c>
      <c r="J282" s="122" t="s">
        <v>228</v>
      </c>
      <c r="K282" s="122"/>
      <c r="L282" s="126"/>
    </row>
    <row r="283" spans="1:12" s="127" customFormat="1" ht="12.75">
      <c r="A283" s="89"/>
      <c r="B283" s="90"/>
      <c r="C283" s="130">
        <v>80113</v>
      </c>
      <c r="D283" s="90"/>
      <c r="E283" s="92"/>
      <c r="F283" s="112" t="s">
        <v>258</v>
      </c>
      <c r="G283" s="113">
        <f>SUM(G284)</f>
        <v>18000</v>
      </c>
      <c r="H283" s="153">
        <f>SUM(H284)</f>
        <v>9555</v>
      </c>
      <c r="I283" s="115">
        <f t="shared" si="8"/>
        <v>53.083333333333336</v>
      </c>
      <c r="J283" s="112"/>
      <c r="K283" s="112"/>
      <c r="L283" s="154"/>
    </row>
    <row r="284" spans="1:12" s="129" customFormat="1" ht="12.75">
      <c r="A284" s="118"/>
      <c r="B284" s="119"/>
      <c r="C284" s="132"/>
      <c r="D284" s="119">
        <v>4300</v>
      </c>
      <c r="E284" s="121"/>
      <c r="F284" s="122" t="s">
        <v>144</v>
      </c>
      <c r="G284" s="123">
        <v>18000</v>
      </c>
      <c r="H284" s="145">
        <v>9555</v>
      </c>
      <c r="I284" s="125">
        <f t="shared" si="8"/>
        <v>53.083333333333336</v>
      </c>
      <c r="J284" s="122"/>
      <c r="K284" s="122"/>
      <c r="L284" s="126"/>
    </row>
    <row r="285" spans="1:12" s="127" customFormat="1" ht="12.75">
      <c r="A285" s="89"/>
      <c r="B285" s="90"/>
      <c r="C285" s="130">
        <v>80146</v>
      </c>
      <c r="D285" s="90"/>
      <c r="E285" s="92"/>
      <c r="F285" s="112" t="s">
        <v>159</v>
      </c>
      <c r="G285" s="113">
        <f>SUM(G286)</f>
        <v>3500</v>
      </c>
      <c r="H285" s="153">
        <f>SUM(H286)</f>
        <v>500</v>
      </c>
      <c r="I285" s="115">
        <f t="shared" si="8"/>
        <v>14.285714285714285</v>
      </c>
      <c r="J285" s="112"/>
      <c r="K285" s="112"/>
      <c r="L285" s="126"/>
    </row>
    <row r="286" spans="1:12" s="129" customFormat="1" ht="27" customHeight="1">
      <c r="A286" s="118"/>
      <c r="B286" s="119"/>
      <c r="C286" s="130"/>
      <c r="D286" s="119">
        <v>4300</v>
      </c>
      <c r="E286" s="121"/>
      <c r="F286" s="122" t="s">
        <v>144</v>
      </c>
      <c r="G286" s="123">
        <v>3500</v>
      </c>
      <c r="H286" s="145">
        <v>500</v>
      </c>
      <c r="I286" s="125">
        <f t="shared" si="8"/>
        <v>14.285714285714285</v>
      </c>
      <c r="J286" s="122" t="s">
        <v>294</v>
      </c>
      <c r="K286" s="122"/>
      <c r="L286" s="126"/>
    </row>
    <row r="287" spans="1:12" s="127" customFormat="1" ht="12.75">
      <c r="A287" s="89"/>
      <c r="B287" s="90"/>
      <c r="C287" s="130">
        <v>85401</v>
      </c>
      <c r="D287" s="90"/>
      <c r="E287" s="92"/>
      <c r="F287" s="112" t="s">
        <v>225</v>
      </c>
      <c r="G287" s="113">
        <f>SUM(G288:G292)</f>
        <v>24209</v>
      </c>
      <c r="H287" s="114">
        <f>SUM(H288:H292)</f>
        <v>13811.300000000001</v>
      </c>
      <c r="I287" s="115">
        <f t="shared" si="8"/>
        <v>57.050270560535346</v>
      </c>
      <c r="J287" s="112"/>
      <c r="K287" s="112"/>
      <c r="L287" s="126"/>
    </row>
    <row r="288" spans="1:12" s="129" customFormat="1" ht="12.75" customHeight="1">
      <c r="A288" s="118"/>
      <c r="B288" s="119"/>
      <c r="C288" s="151"/>
      <c r="D288" s="119">
        <v>4010</v>
      </c>
      <c r="E288" s="121"/>
      <c r="F288" s="122" t="s">
        <v>125</v>
      </c>
      <c r="G288" s="123">
        <v>17714</v>
      </c>
      <c r="H288" s="145">
        <v>8749.62</v>
      </c>
      <c r="I288" s="125">
        <f t="shared" si="8"/>
        <v>49.39381280343232</v>
      </c>
      <c r="J288" s="122" t="s">
        <v>227</v>
      </c>
      <c r="K288" s="122"/>
      <c r="L288" s="126"/>
    </row>
    <row r="289" spans="1:12" s="129" customFormat="1" ht="12.75" customHeight="1">
      <c r="A289" s="118"/>
      <c r="B289" s="121"/>
      <c r="C289" s="151"/>
      <c r="D289" s="148">
        <v>4040</v>
      </c>
      <c r="E289" s="121"/>
      <c r="F289" s="122" t="s">
        <v>127</v>
      </c>
      <c r="G289" s="123">
        <v>1426</v>
      </c>
      <c r="H289" s="145">
        <v>1425.5</v>
      </c>
      <c r="I289" s="125">
        <f t="shared" si="8"/>
        <v>99.96493688639552</v>
      </c>
      <c r="J289" s="122" t="s">
        <v>232</v>
      </c>
      <c r="K289" s="122"/>
      <c r="L289" s="126"/>
    </row>
    <row r="290" spans="1:12" s="129" customFormat="1" ht="12.75" customHeight="1">
      <c r="A290" s="118"/>
      <c r="B290" s="121"/>
      <c r="C290" s="151"/>
      <c r="D290" s="148">
        <v>4110</v>
      </c>
      <c r="E290" s="121"/>
      <c r="F290" s="122" t="s">
        <v>129</v>
      </c>
      <c r="G290" s="123">
        <v>2930</v>
      </c>
      <c r="H290" s="145">
        <v>1954.05</v>
      </c>
      <c r="I290" s="125">
        <f t="shared" si="8"/>
        <v>66.69112627986348</v>
      </c>
      <c r="J290" s="122" t="s">
        <v>212</v>
      </c>
      <c r="K290" s="122"/>
      <c r="L290" s="126"/>
    </row>
    <row r="291" spans="1:12" s="129" customFormat="1" ht="12.75" customHeight="1">
      <c r="A291" s="118"/>
      <c r="B291" s="121"/>
      <c r="C291" s="151"/>
      <c r="D291" s="148">
        <v>4120</v>
      </c>
      <c r="E291" s="121"/>
      <c r="F291" s="122" t="s">
        <v>131</v>
      </c>
      <c r="G291" s="123">
        <v>629</v>
      </c>
      <c r="H291" s="145">
        <v>200.13</v>
      </c>
      <c r="I291" s="125">
        <f t="shared" si="8"/>
        <v>31.81717011128776</v>
      </c>
      <c r="J291" s="122" t="s">
        <v>213</v>
      </c>
      <c r="K291" s="122"/>
      <c r="L291" s="126"/>
    </row>
    <row r="292" spans="1:12" s="129" customFormat="1" ht="12.75" customHeight="1">
      <c r="A292" s="118"/>
      <c r="B292" s="121"/>
      <c r="C292" s="151"/>
      <c r="D292" s="148">
        <v>4440</v>
      </c>
      <c r="E292" s="121"/>
      <c r="F292" s="122" t="s">
        <v>153</v>
      </c>
      <c r="G292" s="123">
        <v>1510</v>
      </c>
      <c r="H292" s="145">
        <v>1482</v>
      </c>
      <c r="I292" s="125">
        <f t="shared" si="8"/>
        <v>98.1456953642384</v>
      </c>
      <c r="J292" s="122" t="s">
        <v>228</v>
      </c>
      <c r="K292" s="122"/>
      <c r="L292" s="126"/>
    </row>
    <row r="293" spans="1:12" s="127" customFormat="1" ht="26.25" customHeight="1">
      <c r="A293" s="89"/>
      <c r="B293" s="92"/>
      <c r="C293" s="128">
        <v>85412</v>
      </c>
      <c r="D293" s="152"/>
      <c r="E293" s="92"/>
      <c r="F293" s="112" t="s">
        <v>263</v>
      </c>
      <c r="G293" s="113">
        <f>SUM(G294)</f>
        <v>1800</v>
      </c>
      <c r="H293" s="114">
        <f>SUM(H294)</f>
        <v>0</v>
      </c>
      <c r="I293" s="115">
        <f t="shared" si="8"/>
        <v>0</v>
      </c>
      <c r="J293" s="112"/>
      <c r="K293" s="112"/>
      <c r="L293" s="154"/>
    </row>
    <row r="294" spans="1:12" s="129" customFormat="1" ht="12.75">
      <c r="A294" s="118"/>
      <c r="B294" s="121"/>
      <c r="C294" s="151"/>
      <c r="D294" s="148">
        <v>4300</v>
      </c>
      <c r="E294" s="121"/>
      <c r="F294" s="122" t="s">
        <v>144</v>
      </c>
      <c r="G294" s="123">
        <v>1800</v>
      </c>
      <c r="H294" s="145">
        <v>0</v>
      </c>
      <c r="I294" s="125">
        <f t="shared" si="8"/>
        <v>0</v>
      </c>
      <c r="J294" s="122"/>
      <c r="K294" s="122"/>
      <c r="L294" s="126"/>
    </row>
    <row r="295" spans="1:12" s="38" customFormat="1" ht="12.75">
      <c r="A295" s="133"/>
      <c r="B295" s="133"/>
      <c r="C295" s="174"/>
      <c r="D295" s="133"/>
      <c r="E295" s="135"/>
      <c r="F295" s="136"/>
      <c r="G295" s="137"/>
      <c r="H295" s="138"/>
      <c r="I295" s="115"/>
      <c r="J295" s="122"/>
      <c r="K295" s="122"/>
      <c r="L295" s="33"/>
    </row>
    <row r="296" spans="1:12" s="111" customFormat="1" ht="14.25" customHeight="1">
      <c r="A296" s="103" t="s">
        <v>295</v>
      </c>
      <c r="B296" s="103"/>
      <c r="C296" s="139"/>
      <c r="D296" s="103"/>
      <c r="E296" s="140"/>
      <c r="F296" s="107" t="s">
        <v>296</v>
      </c>
      <c r="G296" s="108">
        <f>SUM(G297:G304)/2</f>
        <v>503803</v>
      </c>
      <c r="H296" s="109">
        <f>SUM(H297:H304)/2</f>
        <v>252888.07</v>
      </c>
      <c r="I296" s="110">
        <f aca="true" t="shared" si="9" ref="I296:I304">H296/G296*100</f>
        <v>50.195824558408745</v>
      </c>
      <c r="J296" s="107"/>
      <c r="K296" s="107"/>
      <c r="L296" s="33"/>
    </row>
    <row r="297" spans="1:12" s="117" customFormat="1" ht="12.75">
      <c r="A297" s="89"/>
      <c r="B297" s="90"/>
      <c r="C297" s="91">
        <v>80110</v>
      </c>
      <c r="D297" s="90"/>
      <c r="E297" s="92"/>
      <c r="F297" s="112" t="s">
        <v>207</v>
      </c>
      <c r="G297" s="113">
        <f>SUM(G298:G304)</f>
        <v>503803</v>
      </c>
      <c r="H297" s="114">
        <f>SUM(H298:H304)</f>
        <v>252888.07</v>
      </c>
      <c r="I297" s="115">
        <f t="shared" si="9"/>
        <v>50.195824558408745</v>
      </c>
      <c r="J297" s="112"/>
      <c r="K297" s="112"/>
      <c r="L297" s="116"/>
    </row>
    <row r="298" spans="1:12" s="127" customFormat="1" ht="12.75" customHeight="1">
      <c r="A298" s="118"/>
      <c r="B298" s="119"/>
      <c r="C298" s="120"/>
      <c r="D298" s="119">
        <v>4010</v>
      </c>
      <c r="E298" s="121"/>
      <c r="F298" s="122" t="s">
        <v>125</v>
      </c>
      <c r="G298" s="123">
        <v>358604</v>
      </c>
      <c r="H298" s="145">
        <v>167713.45</v>
      </c>
      <c r="I298" s="125">
        <f t="shared" si="9"/>
        <v>46.76842701141092</v>
      </c>
      <c r="J298" s="122" t="s">
        <v>210</v>
      </c>
      <c r="K298" s="122"/>
      <c r="L298" s="126"/>
    </row>
    <row r="299" spans="1:12" s="129" customFormat="1" ht="12.75" customHeight="1">
      <c r="A299" s="118"/>
      <c r="B299" s="119"/>
      <c r="C299" s="128"/>
      <c r="D299" s="119">
        <v>4040</v>
      </c>
      <c r="E299" s="121"/>
      <c r="F299" s="122" t="s">
        <v>297</v>
      </c>
      <c r="G299" s="123">
        <v>28883</v>
      </c>
      <c r="H299" s="145">
        <v>28883</v>
      </c>
      <c r="I299" s="125">
        <f t="shared" si="9"/>
        <v>100</v>
      </c>
      <c r="J299" s="122" t="s">
        <v>211</v>
      </c>
      <c r="K299" s="122"/>
      <c r="L299" s="126"/>
    </row>
    <row r="300" spans="1:12" s="127" customFormat="1" ht="12.75" customHeight="1">
      <c r="A300" s="118"/>
      <c r="B300" s="119"/>
      <c r="C300" s="128"/>
      <c r="D300" s="119">
        <v>4110</v>
      </c>
      <c r="E300" s="121"/>
      <c r="F300" s="122" t="s">
        <v>129</v>
      </c>
      <c r="G300" s="123">
        <v>67594</v>
      </c>
      <c r="H300" s="145">
        <v>35788.63</v>
      </c>
      <c r="I300" s="125">
        <f t="shared" si="9"/>
        <v>52.946459744947774</v>
      </c>
      <c r="J300" s="122" t="s">
        <v>212</v>
      </c>
      <c r="K300" s="122"/>
      <c r="L300" s="126"/>
    </row>
    <row r="301" spans="1:12" s="127" customFormat="1" ht="12.75" customHeight="1">
      <c r="A301" s="118"/>
      <c r="B301" s="119"/>
      <c r="C301" s="128"/>
      <c r="D301" s="119">
        <v>4120</v>
      </c>
      <c r="E301" s="121"/>
      <c r="F301" s="122" t="s">
        <v>131</v>
      </c>
      <c r="G301" s="123">
        <v>9612</v>
      </c>
      <c r="H301" s="145">
        <v>4694.99</v>
      </c>
      <c r="I301" s="125">
        <f t="shared" si="9"/>
        <v>48.845089471493964</v>
      </c>
      <c r="J301" s="122" t="s">
        <v>213</v>
      </c>
      <c r="K301" s="122"/>
      <c r="L301" s="126"/>
    </row>
    <row r="302" spans="1:12" s="127" customFormat="1" ht="12.75">
      <c r="A302" s="167"/>
      <c r="B302" s="168"/>
      <c r="C302" s="128"/>
      <c r="D302" s="119">
        <v>4210</v>
      </c>
      <c r="E302" s="121"/>
      <c r="F302" s="122" t="s">
        <v>135</v>
      </c>
      <c r="G302" s="123">
        <v>8000</v>
      </c>
      <c r="H302" s="145">
        <v>0</v>
      </c>
      <c r="I302" s="125">
        <f t="shared" si="9"/>
        <v>0</v>
      </c>
      <c r="J302" s="122"/>
      <c r="K302" s="122"/>
      <c r="L302" s="126"/>
    </row>
    <row r="303" spans="1:12" s="127" customFormat="1" ht="12.75">
      <c r="A303" s="167"/>
      <c r="B303" s="168"/>
      <c r="C303" s="128"/>
      <c r="D303" s="119">
        <v>4270</v>
      </c>
      <c r="E303" s="121"/>
      <c r="F303" s="122" t="s">
        <v>141</v>
      </c>
      <c r="G303" s="123">
        <v>15000</v>
      </c>
      <c r="H303" s="145">
        <v>0</v>
      </c>
      <c r="I303" s="125">
        <f t="shared" si="9"/>
        <v>0</v>
      </c>
      <c r="J303" s="122"/>
      <c r="K303" s="122"/>
      <c r="L303" s="126"/>
    </row>
    <row r="304" spans="1:12" s="129" customFormat="1" ht="12.75" customHeight="1">
      <c r="A304" s="167"/>
      <c r="B304" s="168"/>
      <c r="C304" s="130"/>
      <c r="D304" s="168">
        <v>4440</v>
      </c>
      <c r="E304" s="169"/>
      <c r="F304" s="122" t="s">
        <v>153</v>
      </c>
      <c r="G304" s="123">
        <v>16110</v>
      </c>
      <c r="H304" s="145">
        <v>15808</v>
      </c>
      <c r="I304" s="125">
        <f t="shared" si="9"/>
        <v>98.1253879577902</v>
      </c>
      <c r="J304" s="122" t="s">
        <v>228</v>
      </c>
      <c r="K304" s="122"/>
      <c r="L304" s="126"/>
    </row>
    <row r="305" spans="1:12" s="129" customFormat="1" ht="12.75">
      <c r="A305" s="167"/>
      <c r="B305" s="168"/>
      <c r="C305" s="130"/>
      <c r="D305" s="168"/>
      <c r="E305" s="169"/>
      <c r="F305" s="122"/>
      <c r="G305" s="123"/>
      <c r="H305" s="145"/>
      <c r="I305" s="125"/>
      <c r="J305" s="122"/>
      <c r="K305" s="122"/>
      <c r="L305" s="126"/>
    </row>
    <row r="306" spans="1:12" s="111" customFormat="1" ht="14.25" customHeight="1">
      <c r="A306" s="103" t="s">
        <v>298</v>
      </c>
      <c r="B306" s="103"/>
      <c r="C306" s="139"/>
      <c r="D306" s="103"/>
      <c r="E306" s="140"/>
      <c r="F306" s="107" t="s">
        <v>299</v>
      </c>
      <c r="G306" s="108">
        <f>SUM(G307:G314)/2</f>
        <v>508840</v>
      </c>
      <c r="H306" s="109">
        <f>SUM(H307:H314)/2</f>
        <v>227054.10000000003</v>
      </c>
      <c r="I306" s="110">
        <f aca="true" t="shared" si="10" ref="I306:I314">H306/G306*100</f>
        <v>44.62190472447135</v>
      </c>
      <c r="J306" s="107"/>
      <c r="K306" s="107"/>
      <c r="L306" s="33"/>
    </row>
    <row r="307" spans="1:12" s="117" customFormat="1" ht="12.75">
      <c r="A307" s="89"/>
      <c r="B307" s="90"/>
      <c r="C307" s="91">
        <v>75022</v>
      </c>
      <c r="D307" s="90"/>
      <c r="E307" s="92"/>
      <c r="F307" s="112" t="s">
        <v>300</v>
      </c>
      <c r="G307" s="113">
        <f>SUM(G308:G314)</f>
        <v>508840</v>
      </c>
      <c r="H307" s="114">
        <f>SUM(H308:H314)</f>
        <v>227054.1</v>
      </c>
      <c r="I307" s="115">
        <f t="shared" si="10"/>
        <v>44.62190472447134</v>
      </c>
      <c r="J307" s="112"/>
      <c r="K307" s="112"/>
      <c r="L307" s="116"/>
    </row>
    <row r="308" spans="1:12" s="127" customFormat="1" ht="12.75" customHeight="1">
      <c r="A308" s="118"/>
      <c r="B308" s="119"/>
      <c r="C308" s="120"/>
      <c r="D308" s="119">
        <v>3030</v>
      </c>
      <c r="E308" s="121"/>
      <c r="F308" s="122" t="s">
        <v>301</v>
      </c>
      <c r="G308" s="123">
        <v>411840</v>
      </c>
      <c r="H308" s="124">
        <v>184970</v>
      </c>
      <c r="I308" s="125">
        <f t="shared" si="10"/>
        <v>44.91307303807304</v>
      </c>
      <c r="J308" s="122" t="s">
        <v>302</v>
      </c>
      <c r="K308" s="122"/>
      <c r="L308" s="126"/>
    </row>
    <row r="309" spans="1:12" s="127" customFormat="1" ht="27" customHeight="1">
      <c r="A309" s="118"/>
      <c r="B309" s="119"/>
      <c r="C309" s="128"/>
      <c r="D309" s="119">
        <v>4210</v>
      </c>
      <c r="E309" s="121"/>
      <c r="F309" s="122" t="s">
        <v>135</v>
      </c>
      <c r="G309" s="123">
        <v>27500</v>
      </c>
      <c r="H309" s="124">
        <v>9503.64</v>
      </c>
      <c r="I309" s="125">
        <f t="shared" si="10"/>
        <v>34.558690909090906</v>
      </c>
      <c r="J309" s="122" t="s">
        <v>303</v>
      </c>
      <c r="K309" s="122"/>
      <c r="L309" s="175"/>
    </row>
    <row r="310" spans="1:12" s="127" customFormat="1" ht="12.75" customHeight="1">
      <c r="A310" s="118"/>
      <c r="B310" s="119"/>
      <c r="C310" s="128"/>
      <c r="D310" s="119">
        <v>4260</v>
      </c>
      <c r="E310" s="121"/>
      <c r="F310" s="122" t="s">
        <v>139</v>
      </c>
      <c r="G310" s="123">
        <v>3000</v>
      </c>
      <c r="H310" s="124">
        <v>917.16</v>
      </c>
      <c r="I310" s="125">
        <f t="shared" si="10"/>
        <v>30.572</v>
      </c>
      <c r="J310" s="122" t="s">
        <v>304</v>
      </c>
      <c r="K310" s="122"/>
      <c r="L310" s="126"/>
    </row>
    <row r="311" spans="1:12" s="127" customFormat="1" ht="12.75" customHeight="1">
      <c r="A311" s="118"/>
      <c r="B311" s="119"/>
      <c r="C311" s="128"/>
      <c r="D311" s="119">
        <v>4300</v>
      </c>
      <c r="E311" s="121"/>
      <c r="F311" s="122" t="s">
        <v>144</v>
      </c>
      <c r="G311" s="123">
        <v>25000</v>
      </c>
      <c r="H311" s="176">
        <v>6540.51</v>
      </c>
      <c r="I311" s="177">
        <f t="shared" si="10"/>
        <v>26.162040000000005</v>
      </c>
      <c r="J311" s="122" t="s">
        <v>305</v>
      </c>
      <c r="K311" s="122"/>
      <c r="L311" s="126"/>
    </row>
    <row r="312" spans="1:12" s="129" customFormat="1" ht="12.75" customHeight="1">
      <c r="A312" s="118"/>
      <c r="B312" s="119"/>
      <c r="C312" s="128"/>
      <c r="D312" s="119">
        <v>4410</v>
      </c>
      <c r="E312" s="121"/>
      <c r="F312" s="122" t="s">
        <v>180</v>
      </c>
      <c r="G312" s="123">
        <v>2000</v>
      </c>
      <c r="H312" s="124">
        <v>495.16</v>
      </c>
      <c r="I312" s="125">
        <f t="shared" si="10"/>
        <v>24.758000000000003</v>
      </c>
      <c r="J312" s="122" t="s">
        <v>306</v>
      </c>
      <c r="K312" s="122"/>
      <c r="L312" s="126"/>
    </row>
    <row r="313" spans="1:12" s="129" customFormat="1" ht="12.75" customHeight="1">
      <c r="A313" s="118"/>
      <c r="B313" s="119"/>
      <c r="C313" s="128"/>
      <c r="D313" s="119">
        <v>4420</v>
      </c>
      <c r="E313" s="121"/>
      <c r="F313" s="122" t="s">
        <v>150</v>
      </c>
      <c r="G313" s="123">
        <v>2500</v>
      </c>
      <c r="H313" s="124">
        <v>0</v>
      </c>
      <c r="I313" s="125">
        <f t="shared" si="10"/>
        <v>0</v>
      </c>
      <c r="J313" s="122" t="s">
        <v>307</v>
      </c>
      <c r="K313" s="122"/>
      <c r="L313" s="126"/>
    </row>
    <row r="314" spans="1:12" s="127" customFormat="1" ht="27" customHeight="1">
      <c r="A314" s="118"/>
      <c r="B314" s="119"/>
      <c r="C314" s="130"/>
      <c r="D314" s="119">
        <v>4430</v>
      </c>
      <c r="E314" s="121"/>
      <c r="F314" s="122" t="s">
        <v>151</v>
      </c>
      <c r="G314" s="123">
        <v>37000</v>
      </c>
      <c r="H314" s="124">
        <v>24627.63</v>
      </c>
      <c r="I314" s="125">
        <f t="shared" si="10"/>
        <v>66.56116216216216</v>
      </c>
      <c r="J314" s="122" t="s">
        <v>308</v>
      </c>
      <c r="K314" s="122"/>
      <c r="L314" s="126"/>
    </row>
    <row r="315" spans="1:12" s="127" customFormat="1" ht="12.75">
      <c r="A315" s="118"/>
      <c r="B315" s="119"/>
      <c r="C315" s="130"/>
      <c r="D315" s="119"/>
      <c r="E315" s="121"/>
      <c r="F315" s="122"/>
      <c r="G315" s="123"/>
      <c r="H315" s="124"/>
      <c r="I315" s="125"/>
      <c r="J315" s="122"/>
      <c r="K315" s="122"/>
      <c r="L315" s="126"/>
    </row>
    <row r="316" spans="1:12" s="186" customFormat="1" ht="12.75">
      <c r="A316" s="178"/>
      <c r="B316" s="179"/>
      <c r="C316" s="180"/>
      <c r="D316" s="179"/>
      <c r="E316" s="181"/>
      <c r="F316" s="182" t="s">
        <v>309</v>
      </c>
      <c r="G316" s="183">
        <f>SUM(G317:G330)/2</f>
        <v>483600</v>
      </c>
      <c r="H316" s="184">
        <f>SUM(H317:H330)/2</f>
        <v>196571.78999999998</v>
      </c>
      <c r="I316" s="184">
        <f aca="true" t="shared" si="11" ref="I316:I330">H316/G316*100</f>
        <v>40.647599255583124</v>
      </c>
      <c r="J316" s="107"/>
      <c r="K316" s="107"/>
      <c r="L316" s="185"/>
    </row>
    <row r="317" spans="1:12" s="127" customFormat="1" ht="12.75">
      <c r="A317" s="187"/>
      <c r="B317" s="187"/>
      <c r="C317" s="91">
        <v>75411</v>
      </c>
      <c r="D317" s="187"/>
      <c r="E317" s="188"/>
      <c r="F317" s="189" t="s">
        <v>310</v>
      </c>
      <c r="G317" s="190">
        <f>SUM(G318:G330)</f>
        <v>483600</v>
      </c>
      <c r="H317" s="191">
        <f>SUM(H318:H330)</f>
        <v>196571.78999999998</v>
      </c>
      <c r="I317" s="192">
        <f t="shared" si="11"/>
        <v>40.647599255583124</v>
      </c>
      <c r="J317" s="112"/>
      <c r="K317" s="112"/>
      <c r="L317" s="193"/>
    </row>
    <row r="318" spans="1:12" s="129" customFormat="1" ht="12.75" customHeight="1">
      <c r="A318" s="187"/>
      <c r="B318" s="187"/>
      <c r="C318" s="147"/>
      <c r="D318" s="119">
        <v>3020</v>
      </c>
      <c r="E318" s="121"/>
      <c r="F318" s="122" t="s">
        <v>208</v>
      </c>
      <c r="G318" s="194">
        <v>4000</v>
      </c>
      <c r="H318" s="176">
        <v>940.56</v>
      </c>
      <c r="I318" s="195">
        <f t="shared" si="11"/>
        <v>23.514</v>
      </c>
      <c r="J318" s="122" t="s">
        <v>311</v>
      </c>
      <c r="K318" s="122"/>
      <c r="L318" s="193"/>
    </row>
    <row r="319" spans="1:12" s="129" customFormat="1" ht="12.75" customHeight="1">
      <c r="A319" s="187"/>
      <c r="B319" s="187"/>
      <c r="C319" s="147"/>
      <c r="D319" s="148">
        <v>4010</v>
      </c>
      <c r="E319" s="121"/>
      <c r="F319" s="122" t="s">
        <v>169</v>
      </c>
      <c r="G319" s="194">
        <v>114500</v>
      </c>
      <c r="H319" s="176">
        <v>49490.8</v>
      </c>
      <c r="I319" s="195">
        <f t="shared" si="11"/>
        <v>43.22340611353712</v>
      </c>
      <c r="J319" s="122" t="s">
        <v>312</v>
      </c>
      <c r="K319" s="122"/>
      <c r="L319" s="193"/>
    </row>
    <row r="320" spans="1:12" s="129" customFormat="1" ht="12.75" customHeight="1">
      <c r="A320" s="187"/>
      <c r="B320" s="187"/>
      <c r="C320" s="147"/>
      <c r="D320" s="119">
        <v>4110</v>
      </c>
      <c r="E320" s="121"/>
      <c r="F320" s="122" t="s">
        <v>129</v>
      </c>
      <c r="G320" s="194">
        <v>30600</v>
      </c>
      <c r="H320" s="176">
        <v>11924.33</v>
      </c>
      <c r="I320" s="195">
        <f t="shared" si="11"/>
        <v>38.96839869281046</v>
      </c>
      <c r="J320" s="122" t="s">
        <v>313</v>
      </c>
      <c r="K320" s="122"/>
      <c r="L320" s="193"/>
    </row>
    <row r="321" spans="1:12" s="129" customFormat="1" ht="12.75" customHeight="1">
      <c r="A321" s="187"/>
      <c r="B321" s="187"/>
      <c r="C321" s="147"/>
      <c r="D321" s="119">
        <v>4120</v>
      </c>
      <c r="E321" s="121"/>
      <c r="F321" s="122" t="s">
        <v>131</v>
      </c>
      <c r="G321" s="194">
        <v>3000</v>
      </c>
      <c r="H321" s="176">
        <v>1212.53</v>
      </c>
      <c r="I321" s="195">
        <f t="shared" si="11"/>
        <v>40.41766666666667</v>
      </c>
      <c r="J321" s="122" t="s">
        <v>314</v>
      </c>
      <c r="K321" s="122"/>
      <c r="L321" s="193"/>
    </row>
    <row r="322" spans="1:12" s="129" customFormat="1" ht="41.25" customHeight="1">
      <c r="A322" s="187"/>
      <c r="B322" s="187"/>
      <c r="C322" s="151"/>
      <c r="D322" s="119">
        <v>4210</v>
      </c>
      <c r="E322" s="121"/>
      <c r="F322" s="122" t="s">
        <v>135</v>
      </c>
      <c r="G322" s="123">
        <v>103000</v>
      </c>
      <c r="H322" s="124">
        <v>31811.56</v>
      </c>
      <c r="I322" s="195">
        <f t="shared" si="11"/>
        <v>30.885009708737865</v>
      </c>
      <c r="J322" s="122" t="s">
        <v>315</v>
      </c>
      <c r="K322" s="122"/>
      <c r="L322" s="126"/>
    </row>
    <row r="323" spans="1:12" s="129" customFormat="1" ht="12.75" customHeight="1">
      <c r="A323" s="187"/>
      <c r="B323" s="187"/>
      <c r="C323" s="151"/>
      <c r="D323" s="119">
        <v>4220</v>
      </c>
      <c r="E323" s="121"/>
      <c r="F323" s="122" t="s">
        <v>172</v>
      </c>
      <c r="G323" s="123">
        <v>8500</v>
      </c>
      <c r="H323" s="124">
        <v>3499.98</v>
      </c>
      <c r="I323" s="195">
        <f t="shared" si="11"/>
        <v>41.176235294117646</v>
      </c>
      <c r="J323" s="122" t="s">
        <v>316</v>
      </c>
      <c r="K323" s="122"/>
      <c r="L323" s="126"/>
    </row>
    <row r="324" spans="1:12" s="129" customFormat="1" ht="12.75" customHeight="1">
      <c r="A324" s="187"/>
      <c r="B324" s="187"/>
      <c r="C324" s="151"/>
      <c r="D324" s="119">
        <v>4260</v>
      </c>
      <c r="E324" s="121"/>
      <c r="F324" s="122" t="s">
        <v>139</v>
      </c>
      <c r="G324" s="123">
        <v>15000</v>
      </c>
      <c r="H324" s="124">
        <v>9030.85</v>
      </c>
      <c r="I324" s="195">
        <f t="shared" si="11"/>
        <v>60.205666666666666</v>
      </c>
      <c r="J324" s="122" t="s">
        <v>317</v>
      </c>
      <c r="K324" s="122"/>
      <c r="L324" s="126"/>
    </row>
    <row r="325" spans="1:12" s="129" customFormat="1" ht="12.75">
      <c r="A325" s="187"/>
      <c r="B325" s="187"/>
      <c r="C325" s="151"/>
      <c r="D325" s="119">
        <v>4270</v>
      </c>
      <c r="E325" s="121"/>
      <c r="F325" s="122" t="s">
        <v>141</v>
      </c>
      <c r="G325" s="123">
        <v>1000</v>
      </c>
      <c r="H325" s="124">
        <v>0</v>
      </c>
      <c r="I325" s="195">
        <f t="shared" si="11"/>
        <v>0</v>
      </c>
      <c r="J325" s="122"/>
      <c r="K325" s="122"/>
      <c r="L325" s="126"/>
    </row>
    <row r="326" spans="1:12" s="129" customFormat="1" ht="12.75">
      <c r="A326" s="187"/>
      <c r="B326" s="187"/>
      <c r="C326" s="151"/>
      <c r="D326" s="119">
        <v>4280</v>
      </c>
      <c r="E326" s="121"/>
      <c r="F326" s="122" t="s">
        <v>142</v>
      </c>
      <c r="G326" s="123">
        <v>1000</v>
      </c>
      <c r="H326" s="124">
        <v>0</v>
      </c>
      <c r="I326" s="195">
        <f t="shared" si="11"/>
        <v>0</v>
      </c>
      <c r="J326" s="122"/>
      <c r="K326" s="122"/>
      <c r="L326" s="126"/>
    </row>
    <row r="327" spans="1:12" s="129" customFormat="1" ht="12.75" customHeight="1">
      <c r="A327" s="187"/>
      <c r="B327" s="187"/>
      <c r="C327" s="151"/>
      <c r="D327" s="196">
        <v>4300</v>
      </c>
      <c r="E327" s="197"/>
      <c r="F327" s="122" t="s">
        <v>144</v>
      </c>
      <c r="G327" s="194">
        <v>15000</v>
      </c>
      <c r="H327" s="176">
        <v>3944</v>
      </c>
      <c r="I327" s="195">
        <f t="shared" si="11"/>
        <v>26.293333333333337</v>
      </c>
      <c r="J327" s="122" t="s">
        <v>318</v>
      </c>
      <c r="K327" s="122"/>
      <c r="L327" s="126"/>
    </row>
    <row r="328" spans="1:12" s="129" customFormat="1" ht="12.75" customHeight="1">
      <c r="A328" s="187"/>
      <c r="B328" s="187"/>
      <c r="C328" s="151"/>
      <c r="D328" s="196">
        <v>4410</v>
      </c>
      <c r="E328" s="197"/>
      <c r="F328" s="122" t="s">
        <v>180</v>
      </c>
      <c r="G328" s="194">
        <v>4000</v>
      </c>
      <c r="H328" s="176">
        <v>1852</v>
      </c>
      <c r="I328" s="195">
        <f t="shared" si="11"/>
        <v>46.300000000000004</v>
      </c>
      <c r="J328" s="122" t="s">
        <v>319</v>
      </c>
      <c r="K328" s="122"/>
      <c r="L328" s="126"/>
    </row>
    <row r="329" spans="1:12" s="129" customFormat="1" ht="12.75">
      <c r="A329" s="187"/>
      <c r="B329" s="187"/>
      <c r="C329" s="151"/>
      <c r="D329" s="196">
        <v>4440</v>
      </c>
      <c r="E329" s="197"/>
      <c r="F329" s="122" t="s">
        <v>153</v>
      </c>
      <c r="G329" s="194">
        <v>4000</v>
      </c>
      <c r="H329" s="176">
        <v>2866</v>
      </c>
      <c r="I329" s="195">
        <f t="shared" si="11"/>
        <v>71.65</v>
      </c>
      <c r="J329" s="122"/>
      <c r="K329" s="122"/>
      <c r="L329" s="126"/>
    </row>
    <row r="330" spans="1:12" s="129" customFormat="1" ht="12.75" customHeight="1">
      <c r="A330" s="187"/>
      <c r="B330" s="187"/>
      <c r="C330" s="132"/>
      <c r="D330" s="119">
        <v>6060</v>
      </c>
      <c r="E330" s="121"/>
      <c r="F330" s="122" t="s">
        <v>203</v>
      </c>
      <c r="G330" s="123">
        <v>180000</v>
      </c>
      <c r="H330" s="124">
        <v>79999.18</v>
      </c>
      <c r="I330" s="195">
        <f t="shared" si="11"/>
        <v>44.44398888888889</v>
      </c>
      <c r="J330" s="122" t="s">
        <v>320</v>
      </c>
      <c r="K330" s="122"/>
      <c r="L330" s="126"/>
    </row>
    <row r="331" spans="1:12" s="38" customFormat="1" ht="12.75">
      <c r="A331" s="198"/>
      <c r="B331" s="198"/>
      <c r="C331" s="199"/>
      <c r="D331" s="198"/>
      <c r="E331" s="200"/>
      <c r="F331" s="136"/>
      <c r="G331" s="201"/>
      <c r="H331" s="202"/>
      <c r="I331" s="199"/>
      <c r="J331" s="136"/>
      <c r="K331" s="136"/>
      <c r="L331" s="33"/>
    </row>
    <row r="332" spans="1:12" s="111" customFormat="1" ht="14.25" customHeight="1">
      <c r="A332" s="103" t="s">
        <v>321</v>
      </c>
      <c r="B332" s="103"/>
      <c r="C332" s="139"/>
      <c r="D332" s="103"/>
      <c r="E332" s="140"/>
      <c r="F332" s="107" t="s">
        <v>322</v>
      </c>
      <c r="G332" s="108">
        <f>SUM(G333:G364)/2</f>
        <v>2987177</v>
      </c>
      <c r="H332" s="109">
        <f>SUM(H333:H364)/2</f>
        <v>1568855.32</v>
      </c>
      <c r="I332" s="110">
        <f aca="true" t="shared" si="12" ref="I332:I364">H332/G332*100</f>
        <v>52.51966388332529</v>
      </c>
      <c r="J332" s="107"/>
      <c r="K332" s="107"/>
      <c r="L332" s="33"/>
    </row>
    <row r="333" spans="1:12" s="117" customFormat="1" ht="12.75">
      <c r="A333" s="89"/>
      <c r="B333" s="90"/>
      <c r="C333" s="91">
        <v>80120</v>
      </c>
      <c r="D333" s="90"/>
      <c r="E333" s="92"/>
      <c r="F333" s="112" t="s">
        <v>323</v>
      </c>
      <c r="G333" s="113">
        <f>SUM(G334:G350)</f>
        <v>2951064</v>
      </c>
      <c r="H333" s="114">
        <f>SUM(H334:H350)</f>
        <v>1550797.62</v>
      </c>
      <c r="I333" s="115">
        <f t="shared" si="12"/>
        <v>52.55045705548914</v>
      </c>
      <c r="J333" s="122"/>
      <c r="K333" s="122"/>
      <c r="L333" s="116"/>
    </row>
    <row r="334" spans="1:12" s="142" customFormat="1" ht="12.75" customHeight="1">
      <c r="A334" s="118"/>
      <c r="B334" s="119"/>
      <c r="C334" s="141"/>
      <c r="D334" s="119">
        <v>3020</v>
      </c>
      <c r="E334" s="121"/>
      <c r="F334" s="122" t="s">
        <v>208</v>
      </c>
      <c r="G334" s="123">
        <v>10800</v>
      </c>
      <c r="H334" s="124">
        <v>0</v>
      </c>
      <c r="I334" s="125">
        <f t="shared" si="12"/>
        <v>0</v>
      </c>
      <c r="J334" s="122" t="s">
        <v>231</v>
      </c>
      <c r="K334" s="122"/>
      <c r="L334" s="116"/>
    </row>
    <row r="335" spans="1:12" s="173" customFormat="1" ht="12.75" customHeight="1">
      <c r="A335" s="118"/>
      <c r="B335" s="121"/>
      <c r="C335" s="203"/>
      <c r="D335" s="148">
        <v>4010</v>
      </c>
      <c r="E335" s="121"/>
      <c r="F335" s="122" t="s">
        <v>169</v>
      </c>
      <c r="G335" s="123">
        <v>2037815</v>
      </c>
      <c r="H335" s="124">
        <v>924429.92</v>
      </c>
      <c r="I335" s="125">
        <f t="shared" si="12"/>
        <v>45.3637803235328</v>
      </c>
      <c r="J335" s="122" t="s">
        <v>210</v>
      </c>
      <c r="K335" s="122"/>
      <c r="L335" s="172"/>
    </row>
    <row r="336" spans="1:12" s="173" customFormat="1" ht="12.75" customHeight="1">
      <c r="A336" s="118"/>
      <c r="B336" s="119"/>
      <c r="C336" s="203"/>
      <c r="D336" s="119">
        <v>4040</v>
      </c>
      <c r="E336" s="121"/>
      <c r="F336" s="122" t="s">
        <v>297</v>
      </c>
      <c r="G336" s="123">
        <v>159119</v>
      </c>
      <c r="H336" s="124">
        <v>159118.3</v>
      </c>
      <c r="I336" s="125">
        <f t="shared" si="12"/>
        <v>99.99956007767771</v>
      </c>
      <c r="J336" s="122" t="s">
        <v>275</v>
      </c>
      <c r="K336" s="122"/>
      <c r="L336" s="172"/>
    </row>
    <row r="337" spans="1:12" s="173" customFormat="1" ht="12.75" customHeight="1">
      <c r="A337" s="118"/>
      <c r="B337" s="119"/>
      <c r="C337" s="203"/>
      <c r="D337" s="119">
        <v>4110</v>
      </c>
      <c r="E337" s="121"/>
      <c r="F337" s="122" t="s">
        <v>129</v>
      </c>
      <c r="G337" s="123">
        <v>381328</v>
      </c>
      <c r="H337" s="124">
        <v>198444.53</v>
      </c>
      <c r="I337" s="125">
        <f t="shared" si="12"/>
        <v>52.04037731296941</v>
      </c>
      <c r="J337" s="122" t="s">
        <v>212</v>
      </c>
      <c r="K337" s="122"/>
      <c r="L337" s="172"/>
    </row>
    <row r="338" spans="1:12" s="127" customFormat="1" ht="12.75" customHeight="1">
      <c r="A338" s="118"/>
      <c r="B338" s="119"/>
      <c r="C338" s="203"/>
      <c r="D338" s="119">
        <v>4120</v>
      </c>
      <c r="E338" s="121"/>
      <c r="F338" s="122" t="s">
        <v>131</v>
      </c>
      <c r="G338" s="123">
        <v>53488</v>
      </c>
      <c r="H338" s="124">
        <v>26493.91</v>
      </c>
      <c r="I338" s="125">
        <f t="shared" si="12"/>
        <v>49.5324371821717</v>
      </c>
      <c r="J338" s="122" t="s">
        <v>213</v>
      </c>
      <c r="K338" s="122"/>
      <c r="L338" s="126"/>
    </row>
    <row r="339" spans="1:12" s="127" customFormat="1" ht="12.75" customHeight="1">
      <c r="A339" s="118"/>
      <c r="B339" s="119"/>
      <c r="C339" s="203"/>
      <c r="D339" s="119">
        <v>4140</v>
      </c>
      <c r="E339" s="121"/>
      <c r="F339" s="122" t="s">
        <v>214</v>
      </c>
      <c r="G339" s="123">
        <v>500</v>
      </c>
      <c r="H339" s="124">
        <v>0</v>
      </c>
      <c r="I339" s="125">
        <f t="shared" si="12"/>
        <v>0</v>
      </c>
      <c r="J339" s="122" t="s">
        <v>214</v>
      </c>
      <c r="K339" s="122"/>
      <c r="L339" s="126"/>
    </row>
    <row r="340" spans="1:12" s="127" customFormat="1" ht="12.75" customHeight="1">
      <c r="A340" s="118"/>
      <c r="B340" s="119"/>
      <c r="C340" s="203"/>
      <c r="D340" s="119">
        <v>4170</v>
      </c>
      <c r="E340" s="121"/>
      <c r="F340" s="122" t="s">
        <v>133</v>
      </c>
      <c r="G340" s="123">
        <v>1800</v>
      </c>
      <c r="H340" s="124">
        <v>420</v>
      </c>
      <c r="I340" s="125">
        <f t="shared" si="12"/>
        <v>23.333333333333332</v>
      </c>
      <c r="J340" s="122" t="s">
        <v>216</v>
      </c>
      <c r="K340" s="122"/>
      <c r="L340" s="126"/>
    </row>
    <row r="341" spans="1:12" s="173" customFormat="1" ht="26.25" customHeight="1">
      <c r="A341" s="118"/>
      <c r="B341" s="119"/>
      <c r="C341" s="203"/>
      <c r="D341" s="119">
        <v>4210</v>
      </c>
      <c r="E341" s="121"/>
      <c r="F341" s="122" t="s">
        <v>135</v>
      </c>
      <c r="G341" s="123">
        <v>23500</v>
      </c>
      <c r="H341" s="124">
        <v>8921.32</v>
      </c>
      <c r="I341" s="125">
        <f t="shared" si="12"/>
        <v>37.96306382978723</v>
      </c>
      <c r="J341" s="122" t="s">
        <v>324</v>
      </c>
      <c r="K341" s="122"/>
      <c r="L341" s="172"/>
    </row>
    <row r="342" spans="1:12" s="127" customFormat="1" ht="12.75" customHeight="1">
      <c r="A342" s="118"/>
      <c r="B342" s="119"/>
      <c r="C342" s="203"/>
      <c r="D342" s="119">
        <v>4240</v>
      </c>
      <c r="E342" s="121"/>
      <c r="F342" s="122" t="s">
        <v>137</v>
      </c>
      <c r="G342" s="123">
        <v>2500</v>
      </c>
      <c r="H342" s="124">
        <v>601.34</v>
      </c>
      <c r="I342" s="125">
        <f t="shared" si="12"/>
        <v>24.0536</v>
      </c>
      <c r="J342" s="122" t="s">
        <v>251</v>
      </c>
      <c r="K342" s="122"/>
      <c r="L342" s="126"/>
    </row>
    <row r="343" spans="1:12" s="173" customFormat="1" ht="12.75" customHeight="1">
      <c r="A343" s="118"/>
      <c r="B343" s="119"/>
      <c r="C343" s="203"/>
      <c r="D343" s="119">
        <v>4260</v>
      </c>
      <c r="E343" s="121"/>
      <c r="F343" s="122" t="s">
        <v>139</v>
      </c>
      <c r="G343" s="123">
        <v>151000</v>
      </c>
      <c r="H343" s="124">
        <v>132337.01</v>
      </c>
      <c r="I343" s="125">
        <f t="shared" si="12"/>
        <v>87.64040397350993</v>
      </c>
      <c r="J343" s="149" t="s">
        <v>278</v>
      </c>
      <c r="K343" s="149"/>
      <c r="L343" s="172"/>
    </row>
    <row r="344" spans="1:12" s="173" customFormat="1" ht="12.75" customHeight="1">
      <c r="A344" s="118"/>
      <c r="B344" s="119"/>
      <c r="C344" s="203"/>
      <c r="D344" s="119">
        <v>4270</v>
      </c>
      <c r="E344" s="121"/>
      <c r="F344" s="122" t="s">
        <v>141</v>
      </c>
      <c r="G344" s="123">
        <v>6000</v>
      </c>
      <c r="H344" s="124">
        <v>817.4</v>
      </c>
      <c r="I344" s="125">
        <f t="shared" si="12"/>
        <v>13.623333333333331</v>
      </c>
      <c r="J344" s="122" t="s">
        <v>325</v>
      </c>
      <c r="K344" s="122"/>
      <c r="L344" s="172"/>
    </row>
    <row r="345" spans="1:12" s="173" customFormat="1" ht="12.75" customHeight="1">
      <c r="A345" s="118"/>
      <c r="B345" s="119"/>
      <c r="C345" s="203"/>
      <c r="D345" s="119">
        <v>4280</v>
      </c>
      <c r="E345" s="121"/>
      <c r="F345" s="122" t="s">
        <v>142</v>
      </c>
      <c r="G345" s="123">
        <v>3200</v>
      </c>
      <c r="H345" s="124">
        <v>348.5</v>
      </c>
      <c r="I345" s="125">
        <f t="shared" si="12"/>
        <v>10.890625</v>
      </c>
      <c r="J345" s="122" t="s">
        <v>143</v>
      </c>
      <c r="K345" s="122"/>
      <c r="L345" s="172"/>
    </row>
    <row r="346" spans="1:12" s="173" customFormat="1" ht="12.75" customHeight="1">
      <c r="A346" s="118"/>
      <c r="B346" s="119"/>
      <c r="C346" s="203"/>
      <c r="D346" s="119">
        <v>4300</v>
      </c>
      <c r="E346" s="121"/>
      <c r="F346" s="122" t="s">
        <v>144</v>
      </c>
      <c r="G346" s="123">
        <v>21000</v>
      </c>
      <c r="H346" s="124">
        <v>7173.16</v>
      </c>
      <c r="I346" s="125">
        <f t="shared" si="12"/>
        <v>34.15790476190476</v>
      </c>
      <c r="J346" s="122" t="s">
        <v>326</v>
      </c>
      <c r="K346" s="122"/>
      <c r="L346" s="172"/>
    </row>
    <row r="347" spans="1:12" s="173" customFormat="1" ht="12.75" customHeight="1">
      <c r="A347" s="118"/>
      <c r="B347" s="119"/>
      <c r="C347" s="203"/>
      <c r="D347" s="119">
        <v>4350</v>
      </c>
      <c r="E347" s="121"/>
      <c r="F347" s="122" t="s">
        <v>146</v>
      </c>
      <c r="G347" s="123">
        <v>4158</v>
      </c>
      <c r="H347" s="124">
        <v>2005.68</v>
      </c>
      <c r="I347" s="125">
        <f t="shared" si="12"/>
        <v>48.23665223665224</v>
      </c>
      <c r="J347" s="122" t="s">
        <v>222</v>
      </c>
      <c r="K347" s="122"/>
      <c r="L347" s="172"/>
    </row>
    <row r="348" spans="1:12" s="173" customFormat="1" ht="12.75" customHeight="1">
      <c r="A348" s="118"/>
      <c r="B348" s="119"/>
      <c r="C348" s="203"/>
      <c r="D348" s="119">
        <v>4410</v>
      </c>
      <c r="E348" s="121"/>
      <c r="F348" s="122" t="s">
        <v>148</v>
      </c>
      <c r="G348" s="123">
        <v>1493</v>
      </c>
      <c r="H348" s="124">
        <v>191.55</v>
      </c>
      <c r="I348" s="125">
        <f t="shared" si="12"/>
        <v>12.82987273945077</v>
      </c>
      <c r="J348" s="122" t="s">
        <v>327</v>
      </c>
      <c r="K348" s="122"/>
      <c r="L348" s="172"/>
    </row>
    <row r="349" spans="1:12" s="173" customFormat="1" ht="12.75" customHeight="1">
      <c r="A349" s="118"/>
      <c r="B349" s="119"/>
      <c r="C349" s="203"/>
      <c r="D349" s="119">
        <v>4430</v>
      </c>
      <c r="E349" s="121"/>
      <c r="F349" s="122" t="s">
        <v>151</v>
      </c>
      <c r="G349" s="123">
        <v>2043</v>
      </c>
      <c r="H349" s="124">
        <v>0</v>
      </c>
      <c r="I349" s="125">
        <f t="shared" si="12"/>
        <v>0</v>
      </c>
      <c r="J349" s="122" t="s">
        <v>293</v>
      </c>
      <c r="K349" s="122"/>
      <c r="L349" s="172"/>
    </row>
    <row r="350" spans="1:12" s="173" customFormat="1" ht="12.75" customHeight="1">
      <c r="A350" s="118"/>
      <c r="B350" s="119"/>
      <c r="C350" s="204"/>
      <c r="D350" s="119">
        <v>4440</v>
      </c>
      <c r="E350" s="121"/>
      <c r="F350" s="122" t="s">
        <v>153</v>
      </c>
      <c r="G350" s="123">
        <v>91320</v>
      </c>
      <c r="H350" s="124">
        <v>89495</v>
      </c>
      <c r="I350" s="125">
        <f t="shared" si="12"/>
        <v>98.00153307052125</v>
      </c>
      <c r="J350" s="122" t="s">
        <v>228</v>
      </c>
      <c r="K350" s="122"/>
      <c r="L350" s="172"/>
    </row>
    <row r="351" spans="1:12" s="127" customFormat="1" ht="12.75">
      <c r="A351" s="89"/>
      <c r="B351" s="90"/>
      <c r="C351" s="130">
        <v>80146</v>
      </c>
      <c r="D351" s="90"/>
      <c r="E351" s="92"/>
      <c r="F351" s="112" t="s">
        <v>159</v>
      </c>
      <c r="G351" s="113">
        <f>SUM(G352:G357)</f>
        <v>11472</v>
      </c>
      <c r="H351" s="114">
        <f>SUM(H352:H357)</f>
        <v>2244.63</v>
      </c>
      <c r="I351" s="115">
        <f t="shared" si="12"/>
        <v>19.56616108786611</v>
      </c>
      <c r="J351" s="112"/>
      <c r="K351" s="112"/>
      <c r="L351" s="126"/>
    </row>
    <row r="352" spans="1:12" s="160" customFormat="1" ht="12.75" customHeight="1">
      <c r="A352" s="118"/>
      <c r="B352" s="119"/>
      <c r="C352" s="156"/>
      <c r="D352" s="157">
        <v>4010</v>
      </c>
      <c r="E352" s="121"/>
      <c r="F352" s="122" t="s">
        <v>169</v>
      </c>
      <c r="G352" s="123">
        <v>2400</v>
      </c>
      <c r="H352" s="145">
        <v>1130.35</v>
      </c>
      <c r="I352" s="125">
        <f t="shared" si="12"/>
        <v>47.09791666666666</v>
      </c>
      <c r="J352" s="122" t="s">
        <v>328</v>
      </c>
      <c r="K352" s="122"/>
      <c r="L352" s="126"/>
    </row>
    <row r="353" spans="1:12" s="160" customFormat="1" ht="12.75" customHeight="1">
      <c r="A353" s="118"/>
      <c r="B353" s="119"/>
      <c r="C353" s="156"/>
      <c r="D353" s="157">
        <v>4110</v>
      </c>
      <c r="E353" s="121"/>
      <c r="F353" s="122" t="s">
        <v>129</v>
      </c>
      <c r="G353" s="123">
        <v>414</v>
      </c>
      <c r="H353" s="145">
        <v>177.78</v>
      </c>
      <c r="I353" s="125">
        <f t="shared" si="12"/>
        <v>42.94202898550725</v>
      </c>
      <c r="J353" s="122" t="s">
        <v>329</v>
      </c>
      <c r="K353" s="122"/>
      <c r="L353" s="126"/>
    </row>
    <row r="354" spans="1:12" s="160" customFormat="1" ht="12.75" customHeight="1">
      <c r="A354" s="118"/>
      <c r="B354" s="119"/>
      <c r="C354" s="156"/>
      <c r="D354" s="157">
        <v>4120</v>
      </c>
      <c r="E354" s="121"/>
      <c r="F354" s="122" t="s">
        <v>131</v>
      </c>
      <c r="G354" s="123">
        <v>58</v>
      </c>
      <c r="H354" s="145">
        <v>24.5</v>
      </c>
      <c r="I354" s="125">
        <f t="shared" si="12"/>
        <v>42.241379310344826</v>
      </c>
      <c r="J354" s="122" t="s">
        <v>213</v>
      </c>
      <c r="K354" s="122"/>
      <c r="L354" s="126"/>
    </row>
    <row r="355" spans="1:12" s="160" customFormat="1" ht="12.75" customHeight="1">
      <c r="A355" s="118"/>
      <c r="B355" s="119"/>
      <c r="C355" s="156"/>
      <c r="D355" s="157">
        <v>4210</v>
      </c>
      <c r="E355" s="121"/>
      <c r="F355" s="122" t="s">
        <v>135</v>
      </c>
      <c r="G355" s="123">
        <v>500</v>
      </c>
      <c r="H355" s="145">
        <v>332</v>
      </c>
      <c r="I355" s="125">
        <f t="shared" si="12"/>
        <v>66.4</v>
      </c>
      <c r="J355" s="122" t="s">
        <v>240</v>
      </c>
      <c r="K355" s="122"/>
      <c r="L355" s="126"/>
    </row>
    <row r="356" spans="1:12" s="160" customFormat="1" ht="27" customHeight="1">
      <c r="A356" s="118"/>
      <c r="B356" s="119"/>
      <c r="C356" s="156"/>
      <c r="D356" s="157">
        <v>4300</v>
      </c>
      <c r="E356" s="121"/>
      <c r="F356" s="122" t="s">
        <v>144</v>
      </c>
      <c r="G356" s="123">
        <v>7300</v>
      </c>
      <c r="H356" s="145">
        <v>180</v>
      </c>
      <c r="I356" s="125">
        <f t="shared" si="12"/>
        <v>2.4657534246575343</v>
      </c>
      <c r="J356" s="122" t="s">
        <v>330</v>
      </c>
      <c r="K356" s="122"/>
      <c r="L356" s="126"/>
    </row>
    <row r="357" spans="1:12" s="160" customFormat="1" ht="12.75" customHeight="1">
      <c r="A357" s="118"/>
      <c r="B357" s="119"/>
      <c r="C357" s="156"/>
      <c r="D357" s="157">
        <v>4410</v>
      </c>
      <c r="E357" s="121"/>
      <c r="F357" s="122" t="s">
        <v>180</v>
      </c>
      <c r="G357" s="123">
        <v>800</v>
      </c>
      <c r="H357" s="145">
        <v>400</v>
      </c>
      <c r="I357" s="125">
        <f t="shared" si="12"/>
        <v>50</v>
      </c>
      <c r="J357" s="122" t="s">
        <v>273</v>
      </c>
      <c r="K357" s="122"/>
      <c r="L357" s="126"/>
    </row>
    <row r="358" spans="1:12" s="165" customFormat="1" ht="12.75">
      <c r="A358" s="89"/>
      <c r="B358" s="90"/>
      <c r="C358" s="161">
        <v>80195</v>
      </c>
      <c r="D358" s="162"/>
      <c r="E358" s="92"/>
      <c r="F358" s="112" t="s">
        <v>161</v>
      </c>
      <c r="G358" s="113">
        <f>SUM(G359:G362)</f>
        <v>21641</v>
      </c>
      <c r="H358" s="114">
        <f>SUM(H359:H362)</f>
        <v>14683.07</v>
      </c>
      <c r="I358" s="115">
        <f t="shared" si="12"/>
        <v>67.8483896307934</v>
      </c>
      <c r="J358" s="112"/>
      <c r="K358" s="112"/>
      <c r="L358" s="126"/>
    </row>
    <row r="359" spans="1:12" s="160" customFormat="1" ht="12.75">
      <c r="A359" s="118"/>
      <c r="B359" s="119"/>
      <c r="C359" s="156"/>
      <c r="D359" s="157">
        <v>4300</v>
      </c>
      <c r="E359" s="121"/>
      <c r="F359" s="122" t="s">
        <v>144</v>
      </c>
      <c r="G359" s="205">
        <v>9480</v>
      </c>
      <c r="H359" s="145">
        <v>3266.27</v>
      </c>
      <c r="I359" s="125">
        <f t="shared" si="12"/>
        <v>34.45432489451476</v>
      </c>
      <c r="J359" s="122"/>
      <c r="K359" s="122"/>
      <c r="L359" s="126"/>
    </row>
    <row r="360" spans="1:12" s="160" customFormat="1" ht="12.75">
      <c r="A360" s="118"/>
      <c r="B360" s="119"/>
      <c r="C360" s="156"/>
      <c r="D360" s="157">
        <v>4217</v>
      </c>
      <c r="E360" s="121"/>
      <c r="F360" s="122" t="s">
        <v>135</v>
      </c>
      <c r="G360" s="205">
        <v>1100</v>
      </c>
      <c r="H360" s="145">
        <v>1080</v>
      </c>
      <c r="I360" s="125">
        <f t="shared" si="12"/>
        <v>98.18181818181819</v>
      </c>
      <c r="J360" s="122"/>
      <c r="K360" s="122"/>
      <c r="L360" s="126"/>
    </row>
    <row r="361" spans="1:12" s="160" customFormat="1" ht="12.75">
      <c r="A361" s="118"/>
      <c r="B361" s="119"/>
      <c r="C361" s="156"/>
      <c r="D361" s="157">
        <v>4307</v>
      </c>
      <c r="E361" s="121"/>
      <c r="F361" s="122" t="s">
        <v>144</v>
      </c>
      <c r="G361" s="205">
        <v>790</v>
      </c>
      <c r="H361" s="145">
        <v>65.8</v>
      </c>
      <c r="I361" s="125">
        <f t="shared" si="12"/>
        <v>8.329113924050633</v>
      </c>
      <c r="J361" s="122"/>
      <c r="K361" s="122"/>
      <c r="L361" s="126"/>
    </row>
    <row r="362" spans="1:12" s="160" customFormat="1" ht="12.75">
      <c r="A362" s="118"/>
      <c r="B362" s="119"/>
      <c r="C362" s="156"/>
      <c r="D362" s="157">
        <v>4427</v>
      </c>
      <c r="E362" s="121"/>
      <c r="F362" s="122" t="s">
        <v>150</v>
      </c>
      <c r="G362" s="205">
        <v>10271</v>
      </c>
      <c r="H362" s="145">
        <v>10271</v>
      </c>
      <c r="I362" s="125">
        <f t="shared" si="12"/>
        <v>100</v>
      </c>
      <c r="J362" s="122"/>
      <c r="K362" s="122"/>
      <c r="L362" s="126"/>
    </row>
    <row r="363" spans="1:12" s="165" customFormat="1" ht="26.25" customHeight="1">
      <c r="A363" s="89"/>
      <c r="B363" s="90"/>
      <c r="C363" s="161">
        <v>85412</v>
      </c>
      <c r="D363" s="162"/>
      <c r="E363" s="92"/>
      <c r="F363" s="112" t="s">
        <v>263</v>
      </c>
      <c r="G363" s="166">
        <f>SUM(G364)</f>
        <v>3000</v>
      </c>
      <c r="H363" s="153">
        <f>SUM(H364)</f>
        <v>1130</v>
      </c>
      <c r="I363" s="115">
        <f t="shared" si="12"/>
        <v>37.666666666666664</v>
      </c>
      <c r="J363" s="112"/>
      <c r="K363" s="112"/>
      <c r="L363" s="154"/>
    </row>
    <row r="364" spans="1:12" s="160" customFormat="1" ht="12.75" customHeight="1">
      <c r="A364" s="118"/>
      <c r="B364" s="119"/>
      <c r="C364" s="156"/>
      <c r="D364" s="157">
        <v>4300</v>
      </c>
      <c r="E364" s="121"/>
      <c r="F364" s="122" t="s">
        <v>144</v>
      </c>
      <c r="G364" s="205">
        <v>3000</v>
      </c>
      <c r="H364" s="145">
        <v>1130</v>
      </c>
      <c r="I364" s="125">
        <f t="shared" si="12"/>
        <v>37.666666666666664</v>
      </c>
      <c r="J364" s="122" t="s">
        <v>331</v>
      </c>
      <c r="K364" s="122"/>
      <c r="L364" s="126"/>
    </row>
    <row r="365" spans="1:12" s="173" customFormat="1" ht="12.75">
      <c r="A365" s="118"/>
      <c r="B365" s="119"/>
      <c r="C365" s="204"/>
      <c r="D365" s="119"/>
      <c r="E365" s="121"/>
      <c r="F365" s="122"/>
      <c r="G365" s="123"/>
      <c r="H365" s="124"/>
      <c r="I365" s="125"/>
      <c r="J365" s="122"/>
      <c r="K365" s="122"/>
      <c r="L365" s="172"/>
    </row>
    <row r="366" spans="1:12" s="111" customFormat="1" ht="13.5" customHeight="1">
      <c r="A366" s="103" t="s">
        <v>332</v>
      </c>
      <c r="B366" s="103"/>
      <c r="C366" s="139"/>
      <c r="D366" s="103"/>
      <c r="E366" s="140"/>
      <c r="F366" s="107" t="s">
        <v>333</v>
      </c>
      <c r="G366" s="108">
        <f>SUM(G367:G388)/2</f>
        <v>1950716</v>
      </c>
      <c r="H366" s="109">
        <f>SUM(H367:H388)/2</f>
        <v>1025260.85</v>
      </c>
      <c r="I366" s="110">
        <f aca="true" t="shared" si="13" ref="I366:I388">H366/G366*100</f>
        <v>52.55818120115896</v>
      </c>
      <c r="J366" s="107"/>
      <c r="K366" s="107"/>
      <c r="L366" s="33"/>
    </row>
    <row r="367" spans="1:12" s="117" customFormat="1" ht="12.75">
      <c r="A367" s="89"/>
      <c r="B367" s="90"/>
      <c r="C367" s="91">
        <v>80120</v>
      </c>
      <c r="D367" s="90"/>
      <c r="E367" s="92"/>
      <c r="F367" s="112" t="s">
        <v>323</v>
      </c>
      <c r="G367" s="113">
        <f>SUM(G368:G384)</f>
        <v>1944296</v>
      </c>
      <c r="H367" s="114">
        <f>SUM(H368:H384)</f>
        <v>1024246.61</v>
      </c>
      <c r="I367" s="115">
        <f t="shared" si="13"/>
        <v>52.679561651106624</v>
      </c>
      <c r="J367" s="122"/>
      <c r="K367" s="122"/>
      <c r="L367" s="116"/>
    </row>
    <row r="368" spans="1:12" s="142" customFormat="1" ht="12.75" customHeight="1">
      <c r="A368" s="118"/>
      <c r="B368" s="119"/>
      <c r="C368" s="141"/>
      <c r="D368" s="119">
        <v>3020</v>
      </c>
      <c r="E368" s="121"/>
      <c r="F368" s="122" t="s">
        <v>208</v>
      </c>
      <c r="G368" s="123">
        <v>6760</v>
      </c>
      <c r="H368" s="124">
        <v>0</v>
      </c>
      <c r="I368" s="125">
        <f t="shared" si="13"/>
        <v>0</v>
      </c>
      <c r="J368" s="122" t="s">
        <v>231</v>
      </c>
      <c r="K368" s="122"/>
      <c r="L368" s="116"/>
    </row>
    <row r="369" spans="1:12" s="173" customFormat="1" ht="12.75" customHeight="1">
      <c r="A369" s="118"/>
      <c r="B369" s="121"/>
      <c r="C369" s="203"/>
      <c r="D369" s="148">
        <v>4010</v>
      </c>
      <c r="E369" s="121"/>
      <c r="F369" s="122" t="s">
        <v>169</v>
      </c>
      <c r="G369" s="123">
        <v>1320070</v>
      </c>
      <c r="H369" s="124">
        <v>622289.78</v>
      </c>
      <c r="I369" s="125">
        <f t="shared" si="13"/>
        <v>47.140665267750954</v>
      </c>
      <c r="J369" s="122" t="s">
        <v>210</v>
      </c>
      <c r="K369" s="122"/>
      <c r="L369" s="172"/>
    </row>
    <row r="370" spans="1:12" s="173" customFormat="1" ht="12.75" customHeight="1">
      <c r="A370" s="118"/>
      <c r="B370" s="119"/>
      <c r="C370" s="203"/>
      <c r="D370" s="119">
        <v>4040</v>
      </c>
      <c r="E370" s="121"/>
      <c r="F370" s="122" t="s">
        <v>334</v>
      </c>
      <c r="G370" s="123">
        <v>103143</v>
      </c>
      <c r="H370" s="124">
        <v>103142.9</v>
      </c>
      <c r="I370" s="125">
        <f t="shared" si="13"/>
        <v>99.99990304722569</v>
      </c>
      <c r="J370" s="122" t="s">
        <v>211</v>
      </c>
      <c r="K370" s="122"/>
      <c r="L370" s="172"/>
    </row>
    <row r="371" spans="1:12" s="127" customFormat="1" ht="12.75" customHeight="1">
      <c r="A371" s="118"/>
      <c r="B371" s="119"/>
      <c r="C371" s="203"/>
      <c r="D371" s="119">
        <v>4110</v>
      </c>
      <c r="E371" s="121"/>
      <c r="F371" s="122" t="s">
        <v>129</v>
      </c>
      <c r="G371" s="123">
        <v>252782</v>
      </c>
      <c r="H371" s="124">
        <v>126346.09</v>
      </c>
      <c r="I371" s="125">
        <f t="shared" si="13"/>
        <v>49.982233703349124</v>
      </c>
      <c r="J371" s="122" t="s">
        <v>212</v>
      </c>
      <c r="K371" s="122"/>
      <c r="L371" s="126"/>
    </row>
    <row r="372" spans="1:12" s="173" customFormat="1" ht="12.75" customHeight="1">
      <c r="A372" s="118"/>
      <c r="B372" s="119"/>
      <c r="C372" s="203"/>
      <c r="D372" s="119">
        <v>4120</v>
      </c>
      <c r="E372" s="121"/>
      <c r="F372" s="122" t="s">
        <v>131</v>
      </c>
      <c r="G372" s="123">
        <v>36632</v>
      </c>
      <c r="H372" s="124">
        <v>16897.5</v>
      </c>
      <c r="I372" s="125">
        <f t="shared" si="13"/>
        <v>46.127702555143046</v>
      </c>
      <c r="J372" s="122" t="s">
        <v>213</v>
      </c>
      <c r="K372" s="122"/>
      <c r="L372" s="172"/>
    </row>
    <row r="373" spans="1:12" s="173" customFormat="1" ht="12.75" customHeight="1">
      <c r="A373" s="118"/>
      <c r="B373" s="119"/>
      <c r="C373" s="203"/>
      <c r="D373" s="119">
        <v>4140</v>
      </c>
      <c r="E373" s="121"/>
      <c r="F373" s="122" t="s">
        <v>215</v>
      </c>
      <c r="G373" s="123">
        <v>5864</v>
      </c>
      <c r="H373" s="124">
        <v>0</v>
      </c>
      <c r="I373" s="125">
        <f t="shared" si="13"/>
        <v>0</v>
      </c>
      <c r="J373" s="122" t="s">
        <v>215</v>
      </c>
      <c r="K373" s="122"/>
      <c r="L373" s="172"/>
    </row>
    <row r="374" spans="1:12" s="173" customFormat="1" ht="12.75" customHeight="1">
      <c r="A374" s="118"/>
      <c r="B374" s="119"/>
      <c r="C374" s="203"/>
      <c r="D374" s="119">
        <v>4170</v>
      </c>
      <c r="E374" s="121"/>
      <c r="F374" s="122" t="s">
        <v>133</v>
      </c>
      <c r="G374" s="123">
        <v>1150</v>
      </c>
      <c r="H374" s="124">
        <v>538.3</v>
      </c>
      <c r="I374" s="125">
        <f t="shared" si="13"/>
        <v>46.80869565217391</v>
      </c>
      <c r="J374" s="122" t="s">
        <v>216</v>
      </c>
      <c r="K374" s="122"/>
      <c r="L374" s="172"/>
    </row>
    <row r="375" spans="1:12" s="173" customFormat="1" ht="27" customHeight="1">
      <c r="A375" s="118"/>
      <c r="B375" s="119"/>
      <c r="C375" s="203"/>
      <c r="D375" s="119">
        <v>4210</v>
      </c>
      <c r="E375" s="121"/>
      <c r="F375" s="122" t="s">
        <v>135</v>
      </c>
      <c r="G375" s="123">
        <v>18800</v>
      </c>
      <c r="H375" s="124">
        <v>4325.67</v>
      </c>
      <c r="I375" s="125">
        <f t="shared" si="13"/>
        <v>23.008882978723406</v>
      </c>
      <c r="J375" s="122" t="s">
        <v>335</v>
      </c>
      <c r="K375" s="122"/>
      <c r="L375" s="172"/>
    </row>
    <row r="376" spans="1:12" s="173" customFormat="1" ht="12.75" customHeight="1">
      <c r="A376" s="118"/>
      <c r="B376" s="119"/>
      <c r="C376" s="203"/>
      <c r="D376" s="119">
        <v>4240</v>
      </c>
      <c r="E376" s="121"/>
      <c r="F376" s="122" t="s">
        <v>137</v>
      </c>
      <c r="G376" s="123">
        <v>4676</v>
      </c>
      <c r="H376" s="124">
        <v>282.02</v>
      </c>
      <c r="I376" s="125">
        <f t="shared" si="13"/>
        <v>6.031223267750214</v>
      </c>
      <c r="J376" s="122" t="s">
        <v>336</v>
      </c>
      <c r="K376" s="122"/>
      <c r="L376" s="172"/>
    </row>
    <row r="377" spans="1:12" s="173" customFormat="1" ht="12.75" customHeight="1">
      <c r="A377" s="118"/>
      <c r="B377" s="119"/>
      <c r="C377" s="203"/>
      <c r="D377" s="119">
        <v>4260</v>
      </c>
      <c r="E377" s="121"/>
      <c r="F377" s="122" t="s">
        <v>139</v>
      </c>
      <c r="G377" s="123">
        <v>95000</v>
      </c>
      <c r="H377" s="124">
        <v>72765.47</v>
      </c>
      <c r="I377" s="125">
        <f t="shared" si="13"/>
        <v>76.59523157894736</v>
      </c>
      <c r="J377" s="149" t="s">
        <v>278</v>
      </c>
      <c r="K377" s="149"/>
      <c r="L377" s="172"/>
    </row>
    <row r="378" spans="1:12" s="173" customFormat="1" ht="12.75" customHeight="1">
      <c r="A378" s="118"/>
      <c r="B378" s="119"/>
      <c r="C378" s="203"/>
      <c r="D378" s="119">
        <v>4270</v>
      </c>
      <c r="E378" s="121"/>
      <c r="F378" s="122" t="s">
        <v>141</v>
      </c>
      <c r="G378" s="123">
        <v>5000</v>
      </c>
      <c r="H378" s="124">
        <v>494.35</v>
      </c>
      <c r="I378" s="125">
        <f t="shared" si="13"/>
        <v>9.887</v>
      </c>
      <c r="J378" s="122" t="s">
        <v>337</v>
      </c>
      <c r="K378" s="122"/>
      <c r="L378" s="172"/>
    </row>
    <row r="379" spans="1:12" s="173" customFormat="1" ht="12.75" customHeight="1">
      <c r="A379" s="118"/>
      <c r="B379" s="119"/>
      <c r="C379" s="203"/>
      <c r="D379" s="119">
        <v>4280</v>
      </c>
      <c r="E379" s="121"/>
      <c r="F379" s="122" t="s">
        <v>142</v>
      </c>
      <c r="G379" s="123">
        <v>3100</v>
      </c>
      <c r="H379" s="124">
        <v>752</v>
      </c>
      <c r="I379" s="125">
        <f t="shared" si="13"/>
        <v>24.258064516129032</v>
      </c>
      <c r="J379" s="122" t="s">
        <v>143</v>
      </c>
      <c r="K379" s="122"/>
      <c r="L379" s="172"/>
    </row>
    <row r="380" spans="1:12" s="173" customFormat="1" ht="12.75" customHeight="1">
      <c r="A380" s="118"/>
      <c r="B380" s="119"/>
      <c r="C380" s="203"/>
      <c r="D380" s="119">
        <v>4300</v>
      </c>
      <c r="E380" s="121"/>
      <c r="F380" s="122" t="s">
        <v>144</v>
      </c>
      <c r="G380" s="123">
        <v>15000</v>
      </c>
      <c r="H380" s="124">
        <v>6337.59</v>
      </c>
      <c r="I380" s="125">
        <f t="shared" si="13"/>
        <v>42.2506</v>
      </c>
      <c r="J380" s="122" t="s">
        <v>338</v>
      </c>
      <c r="K380" s="122"/>
      <c r="L380" s="172"/>
    </row>
    <row r="381" spans="1:12" s="173" customFormat="1" ht="12.75" customHeight="1">
      <c r="A381" s="118"/>
      <c r="B381" s="119"/>
      <c r="C381" s="203"/>
      <c r="D381" s="119">
        <v>4350</v>
      </c>
      <c r="E381" s="121"/>
      <c r="F381" s="122" t="s">
        <v>146</v>
      </c>
      <c r="G381" s="123">
        <v>3000</v>
      </c>
      <c r="H381" s="124">
        <v>1500</v>
      </c>
      <c r="I381" s="125">
        <f t="shared" si="13"/>
        <v>50</v>
      </c>
      <c r="J381" s="122" t="s">
        <v>222</v>
      </c>
      <c r="K381" s="122"/>
      <c r="L381" s="172"/>
    </row>
    <row r="382" spans="1:12" s="173" customFormat="1" ht="12.75" customHeight="1">
      <c r="A382" s="118"/>
      <c r="B382" s="119"/>
      <c r="C382" s="203"/>
      <c r="D382" s="119">
        <v>4410</v>
      </c>
      <c r="E382" s="121"/>
      <c r="F382" s="122" t="s">
        <v>148</v>
      </c>
      <c r="G382" s="123">
        <v>897</v>
      </c>
      <c r="H382" s="124">
        <v>45.94</v>
      </c>
      <c r="I382" s="125">
        <f t="shared" si="13"/>
        <v>5.121516164994425</v>
      </c>
      <c r="J382" s="122" t="s">
        <v>327</v>
      </c>
      <c r="K382" s="122"/>
      <c r="L382" s="172"/>
    </row>
    <row r="383" spans="1:12" s="173" customFormat="1" ht="12.75" customHeight="1">
      <c r="A383" s="118"/>
      <c r="B383" s="119"/>
      <c r="C383" s="203"/>
      <c r="D383" s="119">
        <v>4430</v>
      </c>
      <c r="E383" s="121"/>
      <c r="F383" s="122" t="s">
        <v>151</v>
      </c>
      <c r="G383" s="123">
        <v>3322</v>
      </c>
      <c r="H383" s="124">
        <v>794</v>
      </c>
      <c r="I383" s="125">
        <f t="shared" si="13"/>
        <v>23.901264298615292</v>
      </c>
      <c r="J383" s="122" t="s">
        <v>339</v>
      </c>
      <c r="K383" s="122"/>
      <c r="L383" s="172"/>
    </row>
    <row r="384" spans="1:12" s="173" customFormat="1" ht="12.75" customHeight="1">
      <c r="A384" s="118"/>
      <c r="B384" s="119"/>
      <c r="C384" s="204"/>
      <c r="D384" s="119">
        <v>4440</v>
      </c>
      <c r="E384" s="121"/>
      <c r="F384" s="122" t="s">
        <v>153</v>
      </c>
      <c r="G384" s="123">
        <v>69100</v>
      </c>
      <c r="H384" s="124">
        <v>67735</v>
      </c>
      <c r="I384" s="125">
        <f t="shared" si="13"/>
        <v>98.0246020260492</v>
      </c>
      <c r="J384" s="122" t="s">
        <v>228</v>
      </c>
      <c r="K384" s="122"/>
      <c r="L384" s="172"/>
    </row>
    <row r="385" spans="1:12" s="129" customFormat="1" ht="12.75">
      <c r="A385" s="118"/>
      <c r="B385" s="119"/>
      <c r="C385" s="130">
        <v>80146</v>
      </c>
      <c r="D385" s="90"/>
      <c r="E385" s="92"/>
      <c r="F385" s="112" t="s">
        <v>159</v>
      </c>
      <c r="G385" s="113">
        <f>SUM(G386:G386)</f>
        <v>5920</v>
      </c>
      <c r="H385" s="114">
        <f>SUM(H386:H386)</f>
        <v>960</v>
      </c>
      <c r="I385" s="115">
        <f t="shared" si="13"/>
        <v>16.216216216216218</v>
      </c>
      <c r="J385" s="122"/>
      <c r="K385" s="122"/>
      <c r="L385" s="126"/>
    </row>
    <row r="386" spans="1:12" s="129" customFormat="1" ht="12.75" customHeight="1">
      <c r="A386" s="118"/>
      <c r="B386" s="119"/>
      <c r="C386" s="130"/>
      <c r="D386" s="119">
        <v>4300</v>
      </c>
      <c r="E386" s="121"/>
      <c r="F386" s="122" t="s">
        <v>144</v>
      </c>
      <c r="G386" s="123">
        <v>5920</v>
      </c>
      <c r="H386" s="145">
        <v>960</v>
      </c>
      <c r="I386" s="125">
        <f t="shared" si="13"/>
        <v>16.216216216216218</v>
      </c>
      <c r="J386" s="122" t="s">
        <v>340</v>
      </c>
      <c r="K386" s="122"/>
      <c r="L386" s="126"/>
    </row>
    <row r="387" spans="1:12" s="129" customFormat="1" ht="12.75">
      <c r="A387" s="118"/>
      <c r="B387" s="119"/>
      <c r="C387" s="130">
        <v>80195</v>
      </c>
      <c r="D387" s="119"/>
      <c r="E387" s="121"/>
      <c r="F387" s="112" t="s">
        <v>161</v>
      </c>
      <c r="G387" s="113">
        <f>SUM(G388)</f>
        <v>500</v>
      </c>
      <c r="H387" s="114">
        <f>SUM(H388)</f>
        <v>54.24</v>
      </c>
      <c r="I387" s="115">
        <f t="shared" si="13"/>
        <v>10.848</v>
      </c>
      <c r="J387" s="122"/>
      <c r="K387" s="122"/>
      <c r="L387" s="126"/>
    </row>
    <row r="388" spans="1:12" s="129" customFormat="1" ht="12.75">
      <c r="A388" s="118"/>
      <c r="B388" s="119"/>
      <c r="C388" s="130"/>
      <c r="D388" s="119">
        <v>4300</v>
      </c>
      <c r="E388" s="121"/>
      <c r="F388" s="122" t="s">
        <v>144</v>
      </c>
      <c r="G388" s="123">
        <v>500</v>
      </c>
      <c r="H388" s="145">
        <v>54.24</v>
      </c>
      <c r="I388" s="125">
        <f t="shared" si="13"/>
        <v>10.848</v>
      </c>
      <c r="J388" s="122"/>
      <c r="K388" s="122"/>
      <c r="L388" s="126"/>
    </row>
    <row r="389" spans="1:12" s="129" customFormat="1" ht="12.75">
      <c r="A389" s="118"/>
      <c r="B389" s="119"/>
      <c r="C389" s="130"/>
      <c r="D389" s="119"/>
      <c r="E389" s="121"/>
      <c r="F389" s="122"/>
      <c r="G389" s="123"/>
      <c r="H389" s="145"/>
      <c r="I389" s="125"/>
      <c r="J389" s="122"/>
      <c r="K389" s="122"/>
      <c r="L389" s="126"/>
    </row>
    <row r="390" spans="1:12" s="111" customFormat="1" ht="14.25" customHeight="1">
      <c r="A390" s="103" t="s">
        <v>341</v>
      </c>
      <c r="B390" s="103"/>
      <c r="C390" s="139"/>
      <c r="D390" s="103"/>
      <c r="E390" s="140"/>
      <c r="F390" s="107" t="s">
        <v>342</v>
      </c>
      <c r="G390" s="108">
        <f>SUM(G391:G489)/2</f>
        <v>7512645</v>
      </c>
      <c r="H390" s="109">
        <f>SUM(H391:H489)/2</f>
        <v>3317854.120000001</v>
      </c>
      <c r="I390" s="110">
        <f aca="true" t="shared" si="14" ref="I390:I426">H390/G390*100</f>
        <v>44.16359511197456</v>
      </c>
      <c r="J390" s="107"/>
      <c r="K390" s="107"/>
      <c r="L390" s="33"/>
    </row>
    <row r="391" spans="1:22" s="117" customFormat="1" ht="12.75">
      <c r="A391" s="206"/>
      <c r="B391" s="206"/>
      <c r="C391" s="170">
        <v>85154</v>
      </c>
      <c r="D391" s="206"/>
      <c r="E391" s="207"/>
      <c r="F391" s="112" t="s">
        <v>343</v>
      </c>
      <c r="G391" s="166">
        <f>SUM(G392:G404)</f>
        <v>274305</v>
      </c>
      <c r="H391" s="153">
        <f>SUM(H392:H404)</f>
        <v>129519.06000000001</v>
      </c>
      <c r="I391" s="115">
        <f t="shared" si="14"/>
        <v>47.217170667687434</v>
      </c>
      <c r="J391" s="112"/>
      <c r="K391" s="112"/>
      <c r="L391" s="208"/>
      <c r="M391" s="209"/>
      <c r="N391" s="209"/>
      <c r="O391" s="209"/>
      <c r="P391" s="209"/>
      <c r="Q391" s="209"/>
      <c r="R391" s="209"/>
      <c r="S391" s="209"/>
      <c r="T391" s="209"/>
      <c r="U391" s="209"/>
      <c r="V391" s="209"/>
    </row>
    <row r="392" spans="1:22" s="22" customFormat="1" ht="12.75" customHeight="1">
      <c r="A392" s="210"/>
      <c r="B392" s="210"/>
      <c r="C392" s="211"/>
      <c r="D392" s="210">
        <v>3020</v>
      </c>
      <c r="E392" s="212"/>
      <c r="F392" s="136" t="s">
        <v>123</v>
      </c>
      <c r="G392" s="205">
        <v>1000</v>
      </c>
      <c r="H392" s="145">
        <v>210.6</v>
      </c>
      <c r="I392" s="125">
        <f t="shared" si="14"/>
        <v>21.06</v>
      </c>
      <c r="J392" s="122" t="s">
        <v>344</v>
      </c>
      <c r="K392" s="122"/>
      <c r="L392" s="208"/>
      <c r="M392" s="213"/>
      <c r="N392" s="213"/>
      <c r="O392" s="213"/>
      <c r="P392" s="213"/>
      <c r="Q392" s="213"/>
      <c r="R392" s="213"/>
      <c r="S392" s="213"/>
      <c r="T392" s="213"/>
      <c r="U392" s="213"/>
      <c r="V392" s="213"/>
    </row>
    <row r="393" spans="1:22" s="142" customFormat="1" ht="12.75" customHeight="1">
      <c r="A393" s="210"/>
      <c r="B393" s="206"/>
      <c r="C393" s="151"/>
      <c r="D393" s="210">
        <v>4010</v>
      </c>
      <c r="E393" s="212"/>
      <c r="F393" s="122" t="s">
        <v>169</v>
      </c>
      <c r="G393" s="205">
        <v>164970</v>
      </c>
      <c r="H393" s="145">
        <v>69342.37</v>
      </c>
      <c r="I393" s="125">
        <f t="shared" si="14"/>
        <v>42.03332120991695</v>
      </c>
      <c r="J393" s="122" t="s">
        <v>170</v>
      </c>
      <c r="K393" s="122"/>
      <c r="L393" s="208"/>
      <c r="M393" s="214"/>
      <c r="N393" s="214"/>
      <c r="O393" s="214"/>
      <c r="P393" s="214"/>
      <c r="Q393" s="214"/>
      <c r="R393" s="214"/>
      <c r="S393" s="214"/>
      <c r="T393" s="215">
        <f aca="true" t="shared" si="15" ref="T393:T404">SUM(D393:S393)</f>
        <v>238364.40332120992</v>
      </c>
      <c r="U393" s="214"/>
      <c r="V393" s="214"/>
    </row>
    <row r="394" spans="1:22" s="142" customFormat="1" ht="12.75" customHeight="1">
      <c r="A394" s="210"/>
      <c r="B394" s="206"/>
      <c r="C394" s="151"/>
      <c r="D394" s="210">
        <v>4040</v>
      </c>
      <c r="E394" s="212"/>
      <c r="F394" s="122" t="s">
        <v>127</v>
      </c>
      <c r="G394" s="205">
        <v>11000</v>
      </c>
      <c r="H394" s="145">
        <v>10094.08</v>
      </c>
      <c r="I394" s="125">
        <f t="shared" si="14"/>
        <v>91.76436363636363</v>
      </c>
      <c r="J394" s="122" t="s">
        <v>345</v>
      </c>
      <c r="K394" s="122"/>
      <c r="L394" s="208"/>
      <c r="M394" s="214"/>
      <c r="N394" s="214"/>
      <c r="O394" s="214"/>
      <c r="P394" s="214"/>
      <c r="Q394" s="214"/>
      <c r="R394" s="214"/>
      <c r="S394" s="214"/>
      <c r="T394" s="215">
        <f t="shared" si="15"/>
        <v>25225.844363636366</v>
      </c>
      <c r="U394" s="214"/>
      <c r="V394" s="214"/>
    </row>
    <row r="395" spans="1:22" s="142" customFormat="1" ht="12.75" customHeight="1">
      <c r="A395" s="210"/>
      <c r="B395" s="206"/>
      <c r="C395" s="151"/>
      <c r="D395" s="210">
        <v>4110</v>
      </c>
      <c r="E395" s="212"/>
      <c r="F395" s="122" t="s">
        <v>129</v>
      </c>
      <c r="G395" s="205">
        <v>32160</v>
      </c>
      <c r="H395" s="145">
        <v>13859.13</v>
      </c>
      <c r="I395" s="125">
        <f t="shared" si="14"/>
        <v>43.094309701492534</v>
      </c>
      <c r="J395" s="122" t="s">
        <v>346</v>
      </c>
      <c r="K395" s="122"/>
      <c r="L395" s="208"/>
      <c r="M395" s="214"/>
      <c r="N395" s="214"/>
      <c r="O395" s="214"/>
      <c r="P395" s="214"/>
      <c r="Q395" s="214"/>
      <c r="R395" s="214"/>
      <c r="S395" s="214"/>
      <c r="T395" s="215">
        <f t="shared" si="15"/>
        <v>50172.22430970149</v>
      </c>
      <c r="U395" s="214"/>
      <c r="V395" s="214"/>
    </row>
    <row r="396" spans="1:22" s="142" customFormat="1" ht="12.75" customHeight="1">
      <c r="A396" s="210"/>
      <c r="B396" s="206"/>
      <c r="C396" s="151"/>
      <c r="D396" s="210">
        <v>4120</v>
      </c>
      <c r="E396" s="212"/>
      <c r="F396" s="122" t="s">
        <v>131</v>
      </c>
      <c r="G396" s="205">
        <v>4575</v>
      </c>
      <c r="H396" s="145">
        <v>1928.82</v>
      </c>
      <c r="I396" s="125">
        <f t="shared" si="14"/>
        <v>42.16</v>
      </c>
      <c r="J396" s="122" t="s">
        <v>347</v>
      </c>
      <c r="K396" s="122"/>
      <c r="L396" s="208"/>
      <c r="M396" s="214"/>
      <c r="N396" s="214"/>
      <c r="O396" s="214"/>
      <c r="P396" s="214"/>
      <c r="Q396" s="214"/>
      <c r="R396" s="214"/>
      <c r="S396" s="214"/>
      <c r="T396" s="215">
        <f t="shared" si="15"/>
        <v>10665.98</v>
      </c>
      <c r="U396" s="214"/>
      <c r="V396" s="214"/>
    </row>
    <row r="397" spans="1:22" s="142" customFormat="1" ht="12.75" customHeight="1">
      <c r="A397" s="210"/>
      <c r="B397" s="206"/>
      <c r="C397" s="151"/>
      <c r="D397" s="210">
        <v>4170</v>
      </c>
      <c r="E397" s="212"/>
      <c r="F397" s="122" t="s">
        <v>133</v>
      </c>
      <c r="G397" s="205">
        <v>6500</v>
      </c>
      <c r="H397" s="145">
        <v>2406.99</v>
      </c>
      <c r="I397" s="125">
        <f t="shared" si="14"/>
        <v>37.03061538461538</v>
      </c>
      <c r="J397" s="122" t="s">
        <v>348</v>
      </c>
      <c r="K397" s="122"/>
      <c r="L397" s="208"/>
      <c r="M397" s="214"/>
      <c r="N397" s="214"/>
      <c r="O397" s="214"/>
      <c r="P397" s="214"/>
      <c r="Q397" s="214"/>
      <c r="R397" s="214"/>
      <c r="S397" s="214"/>
      <c r="T397" s="215">
        <f t="shared" si="15"/>
        <v>13114.020615384616</v>
      </c>
      <c r="U397" s="214"/>
      <c r="V397" s="214"/>
    </row>
    <row r="398" spans="1:22" s="142" customFormat="1" ht="27.75" customHeight="1">
      <c r="A398" s="210"/>
      <c r="B398" s="206"/>
      <c r="C398" s="151"/>
      <c r="D398" s="210">
        <v>4210</v>
      </c>
      <c r="E398" s="212"/>
      <c r="F398" s="122" t="s">
        <v>135</v>
      </c>
      <c r="G398" s="205">
        <v>7000</v>
      </c>
      <c r="H398" s="145">
        <v>4508.18</v>
      </c>
      <c r="I398" s="125">
        <f t="shared" si="14"/>
        <v>64.40257142857143</v>
      </c>
      <c r="J398" s="122" t="s">
        <v>349</v>
      </c>
      <c r="K398" s="122"/>
      <c r="L398" s="208"/>
      <c r="M398" s="214"/>
      <c r="N398" s="214"/>
      <c r="O398" s="214"/>
      <c r="P398" s="214"/>
      <c r="Q398" s="214"/>
      <c r="R398" s="214"/>
      <c r="S398" s="214"/>
      <c r="T398" s="215">
        <f t="shared" si="15"/>
        <v>15782.582571428571</v>
      </c>
      <c r="U398" s="214"/>
      <c r="V398" s="214"/>
    </row>
    <row r="399" spans="1:22" s="142" customFormat="1" ht="27" customHeight="1">
      <c r="A399" s="210"/>
      <c r="B399" s="206"/>
      <c r="C399" s="151"/>
      <c r="D399" s="210">
        <v>4260</v>
      </c>
      <c r="E399" s="212"/>
      <c r="F399" s="122" t="s">
        <v>139</v>
      </c>
      <c r="G399" s="205">
        <v>23000</v>
      </c>
      <c r="H399" s="145">
        <v>15411.89</v>
      </c>
      <c r="I399" s="125">
        <f t="shared" si="14"/>
        <v>67.00821739130434</v>
      </c>
      <c r="J399" s="122" t="s">
        <v>350</v>
      </c>
      <c r="K399" s="122"/>
      <c r="L399" s="208"/>
      <c r="M399" s="214"/>
      <c r="N399" s="214"/>
      <c r="O399" s="214"/>
      <c r="P399" s="214"/>
      <c r="Q399" s="214"/>
      <c r="R399" s="214"/>
      <c r="S399" s="214"/>
      <c r="T399" s="215">
        <f t="shared" si="15"/>
        <v>42738.8982173913</v>
      </c>
      <c r="U399" s="214"/>
      <c r="V399" s="214"/>
    </row>
    <row r="400" spans="1:22" s="142" customFormat="1" ht="12.75" customHeight="1">
      <c r="A400" s="210"/>
      <c r="B400" s="206"/>
      <c r="C400" s="151"/>
      <c r="D400" s="210">
        <v>4270</v>
      </c>
      <c r="E400" s="212"/>
      <c r="F400" s="122" t="s">
        <v>141</v>
      </c>
      <c r="G400" s="205">
        <v>6000</v>
      </c>
      <c r="H400" s="145">
        <v>173.1</v>
      </c>
      <c r="I400" s="125">
        <f t="shared" si="14"/>
        <v>2.8850000000000002</v>
      </c>
      <c r="J400" s="122" t="s">
        <v>351</v>
      </c>
      <c r="K400" s="122"/>
      <c r="L400" s="208"/>
      <c r="M400" s="214"/>
      <c r="N400" s="214"/>
      <c r="O400" s="214"/>
      <c r="P400" s="214"/>
      <c r="Q400" s="214"/>
      <c r="R400" s="214"/>
      <c r="S400" s="214"/>
      <c r="T400" s="215">
        <f t="shared" si="15"/>
        <v>10445.985</v>
      </c>
      <c r="U400" s="214"/>
      <c r="V400" s="214"/>
    </row>
    <row r="401" spans="1:22" s="142" customFormat="1" ht="39" customHeight="1">
      <c r="A401" s="210"/>
      <c r="B401" s="206"/>
      <c r="C401" s="151"/>
      <c r="D401" s="210">
        <v>4300</v>
      </c>
      <c r="E401" s="212"/>
      <c r="F401" s="122" t="s">
        <v>144</v>
      </c>
      <c r="G401" s="205">
        <v>11000</v>
      </c>
      <c r="H401" s="145">
        <v>7473.13</v>
      </c>
      <c r="I401" s="125">
        <f t="shared" si="14"/>
        <v>67.93754545454546</v>
      </c>
      <c r="J401" s="122" t="s">
        <v>352</v>
      </c>
      <c r="K401" s="122"/>
      <c r="L401" s="208"/>
      <c r="M401" s="214"/>
      <c r="N401" s="214"/>
      <c r="O401" s="214"/>
      <c r="P401" s="214"/>
      <c r="Q401" s="214"/>
      <c r="R401" s="214"/>
      <c r="S401" s="214"/>
      <c r="T401" s="215">
        <f t="shared" si="15"/>
        <v>22841.067545454545</v>
      </c>
      <c r="U401" s="214"/>
      <c r="V401" s="214"/>
    </row>
    <row r="402" spans="1:22" s="142" customFormat="1" ht="12.75" customHeight="1">
      <c r="A402" s="210"/>
      <c r="B402" s="206"/>
      <c r="C402" s="151"/>
      <c r="D402" s="210">
        <v>4350</v>
      </c>
      <c r="E402" s="212"/>
      <c r="F402" s="122" t="s">
        <v>146</v>
      </c>
      <c r="G402" s="205">
        <v>800</v>
      </c>
      <c r="H402" s="145">
        <v>2.93</v>
      </c>
      <c r="I402" s="125">
        <f t="shared" si="14"/>
        <v>0.36625</v>
      </c>
      <c r="J402" s="122" t="s">
        <v>353</v>
      </c>
      <c r="K402" s="122"/>
      <c r="L402" s="208"/>
      <c r="M402" s="214"/>
      <c r="N402" s="214"/>
      <c r="O402" s="214"/>
      <c r="P402" s="214"/>
      <c r="Q402" s="214"/>
      <c r="R402" s="214"/>
      <c r="S402" s="214"/>
      <c r="T402" s="215">
        <f t="shared" si="15"/>
        <v>5153.29625</v>
      </c>
      <c r="U402" s="214"/>
      <c r="V402" s="214"/>
    </row>
    <row r="403" spans="1:22" s="142" customFormat="1" ht="12.75" customHeight="1">
      <c r="A403" s="210"/>
      <c r="B403" s="206"/>
      <c r="C403" s="151"/>
      <c r="D403" s="210">
        <v>4410</v>
      </c>
      <c r="E403" s="212"/>
      <c r="F403" s="122" t="s">
        <v>180</v>
      </c>
      <c r="G403" s="205">
        <v>1000</v>
      </c>
      <c r="H403" s="145">
        <v>0</v>
      </c>
      <c r="I403" s="125">
        <f t="shared" si="14"/>
        <v>0</v>
      </c>
      <c r="J403" s="122" t="s">
        <v>354</v>
      </c>
      <c r="K403" s="122"/>
      <c r="L403" s="208"/>
      <c r="M403" s="214"/>
      <c r="N403" s="214"/>
      <c r="O403" s="214"/>
      <c r="P403" s="214"/>
      <c r="Q403" s="214"/>
      <c r="R403" s="214"/>
      <c r="S403" s="214"/>
      <c r="T403" s="215">
        <f t="shared" si="15"/>
        <v>5410</v>
      </c>
      <c r="U403" s="214"/>
      <c r="V403" s="214"/>
    </row>
    <row r="404" spans="1:22" s="142" customFormat="1" ht="12.75" customHeight="1">
      <c r="A404" s="210"/>
      <c r="B404" s="206"/>
      <c r="C404" s="151"/>
      <c r="D404" s="210">
        <v>4440</v>
      </c>
      <c r="E404" s="212"/>
      <c r="F404" s="122" t="s">
        <v>153</v>
      </c>
      <c r="G404" s="205">
        <v>5300</v>
      </c>
      <c r="H404" s="145">
        <v>4107.84</v>
      </c>
      <c r="I404" s="125">
        <f t="shared" si="14"/>
        <v>77.50641509433962</v>
      </c>
      <c r="J404" s="122" t="s">
        <v>355</v>
      </c>
      <c r="K404" s="122"/>
      <c r="L404" s="208"/>
      <c r="M404" s="214"/>
      <c r="N404" s="214"/>
      <c r="O404" s="214"/>
      <c r="P404" s="214"/>
      <c r="Q404" s="214"/>
      <c r="R404" s="214"/>
      <c r="S404" s="214"/>
      <c r="T404" s="215">
        <f t="shared" si="15"/>
        <v>13925.34641509434</v>
      </c>
      <c r="U404" s="214"/>
      <c r="V404" s="214"/>
    </row>
    <row r="405" spans="1:22" s="117" customFormat="1" ht="12.75">
      <c r="A405" s="206"/>
      <c r="B405" s="206"/>
      <c r="C405" s="170">
        <v>85201</v>
      </c>
      <c r="D405" s="206"/>
      <c r="E405" s="207"/>
      <c r="F405" s="112" t="s">
        <v>166</v>
      </c>
      <c r="G405" s="166">
        <f>SUM(G406)</f>
        <v>256177</v>
      </c>
      <c r="H405" s="153">
        <f>SUM(H406)</f>
        <v>54219.94</v>
      </c>
      <c r="I405" s="115">
        <f t="shared" si="14"/>
        <v>21.16503042818052</v>
      </c>
      <c r="J405" s="112"/>
      <c r="K405" s="112"/>
      <c r="L405" s="208"/>
      <c r="M405" s="209"/>
      <c r="N405" s="209"/>
      <c r="O405" s="209"/>
      <c r="P405" s="209"/>
      <c r="Q405" s="209"/>
      <c r="R405" s="209"/>
      <c r="S405" s="209"/>
      <c r="T405" s="216"/>
      <c r="U405" s="209"/>
      <c r="V405" s="209"/>
    </row>
    <row r="406" spans="1:22" s="142" customFormat="1" ht="16.5" customHeight="1">
      <c r="A406" s="210"/>
      <c r="B406" s="206"/>
      <c r="C406" s="151"/>
      <c r="D406" s="210">
        <v>3110</v>
      </c>
      <c r="E406" s="212"/>
      <c r="F406" s="122" t="s">
        <v>190</v>
      </c>
      <c r="G406" s="205">
        <v>256177</v>
      </c>
      <c r="H406" s="145">
        <v>54219.94</v>
      </c>
      <c r="I406" s="125">
        <f t="shared" si="14"/>
        <v>21.16503042818052</v>
      </c>
      <c r="J406" s="122" t="s">
        <v>356</v>
      </c>
      <c r="K406" s="122"/>
      <c r="L406" s="208"/>
      <c r="M406" s="214"/>
      <c r="N406" s="214"/>
      <c r="O406" s="214"/>
      <c r="P406" s="214"/>
      <c r="Q406" s="214"/>
      <c r="R406" s="214"/>
      <c r="S406" s="214"/>
      <c r="T406" s="215"/>
      <c r="U406" s="214"/>
      <c r="V406" s="214"/>
    </row>
    <row r="407" spans="1:22" s="117" customFormat="1" ht="12.75">
      <c r="A407" s="206"/>
      <c r="B407" s="206"/>
      <c r="C407" s="128">
        <v>85202</v>
      </c>
      <c r="D407" s="206"/>
      <c r="E407" s="207"/>
      <c r="F407" s="112" t="s">
        <v>188</v>
      </c>
      <c r="G407" s="166">
        <f>SUM(G408)</f>
        <v>380000</v>
      </c>
      <c r="H407" s="153">
        <f>SUM(H408)</f>
        <v>167319.2</v>
      </c>
      <c r="I407" s="115">
        <f t="shared" si="14"/>
        <v>44.03136842105263</v>
      </c>
      <c r="J407" s="112"/>
      <c r="K407" s="112"/>
      <c r="L407" s="208"/>
      <c r="M407" s="209"/>
      <c r="N407" s="209"/>
      <c r="O407" s="209"/>
      <c r="P407" s="209"/>
      <c r="Q407" s="209"/>
      <c r="R407" s="209"/>
      <c r="S407" s="209"/>
      <c r="T407" s="216"/>
      <c r="U407" s="209"/>
      <c r="V407" s="209"/>
    </row>
    <row r="408" spans="1:22" s="142" customFormat="1" ht="12.75">
      <c r="A408" s="210"/>
      <c r="B408" s="206"/>
      <c r="C408" s="151"/>
      <c r="D408" s="210">
        <v>4330</v>
      </c>
      <c r="E408" s="212"/>
      <c r="F408" s="122" t="s">
        <v>357</v>
      </c>
      <c r="G408" s="205">
        <v>380000</v>
      </c>
      <c r="H408" s="145">
        <v>167319.2</v>
      </c>
      <c r="I408" s="125">
        <f t="shared" si="14"/>
        <v>44.03136842105263</v>
      </c>
      <c r="J408" s="122"/>
      <c r="K408" s="122"/>
      <c r="L408" s="208"/>
      <c r="M408" s="214"/>
      <c r="N408" s="214"/>
      <c r="O408" s="214"/>
      <c r="P408" s="214"/>
      <c r="Q408" s="214"/>
      <c r="R408" s="214"/>
      <c r="S408" s="214"/>
      <c r="T408" s="215"/>
      <c r="U408" s="214"/>
      <c r="V408" s="214"/>
    </row>
    <row r="409" spans="1:12" s="117" customFormat="1" ht="12.75">
      <c r="A409" s="89"/>
      <c r="B409" s="90"/>
      <c r="C409" s="91">
        <v>85204</v>
      </c>
      <c r="D409" s="90"/>
      <c r="E409" s="92"/>
      <c r="F409" s="112" t="s">
        <v>358</v>
      </c>
      <c r="G409" s="113">
        <f>SUM(G410:G414)</f>
        <v>1195092</v>
      </c>
      <c r="H409" s="114">
        <f>SUM(H410:H414)</f>
        <v>710054.38</v>
      </c>
      <c r="I409" s="115">
        <f t="shared" si="14"/>
        <v>59.4142024212362</v>
      </c>
      <c r="J409" s="112"/>
      <c r="K409" s="112"/>
      <c r="L409" s="116"/>
    </row>
    <row r="410" spans="1:12" s="142" customFormat="1" ht="12.75" customHeight="1">
      <c r="A410" s="118"/>
      <c r="B410" s="119"/>
      <c r="C410" s="150"/>
      <c r="D410" s="119">
        <v>3110</v>
      </c>
      <c r="E410" s="121"/>
      <c r="F410" s="122" t="s">
        <v>190</v>
      </c>
      <c r="G410" s="123">
        <v>1133060</v>
      </c>
      <c r="H410" s="124">
        <v>683114.38</v>
      </c>
      <c r="I410" s="125">
        <f t="shared" si="14"/>
        <v>60.289338605193024</v>
      </c>
      <c r="J410" s="122" t="s">
        <v>359</v>
      </c>
      <c r="K410" s="122"/>
      <c r="L410" s="116"/>
    </row>
    <row r="411" spans="1:12" s="173" customFormat="1" ht="12.75" customHeight="1">
      <c r="A411" s="118"/>
      <c r="B411" s="119"/>
      <c r="C411" s="128"/>
      <c r="D411" s="119">
        <v>4110</v>
      </c>
      <c r="E411" s="121"/>
      <c r="F411" s="122" t="s">
        <v>129</v>
      </c>
      <c r="G411" s="123">
        <v>8382</v>
      </c>
      <c r="H411" s="124">
        <v>3690</v>
      </c>
      <c r="I411" s="125">
        <f t="shared" si="14"/>
        <v>44.022906227630635</v>
      </c>
      <c r="J411" s="122" t="s">
        <v>129</v>
      </c>
      <c r="K411" s="122"/>
      <c r="L411" s="172"/>
    </row>
    <row r="412" spans="1:12" s="173" customFormat="1" ht="12.75" customHeight="1">
      <c r="A412" s="118"/>
      <c r="B412" s="119"/>
      <c r="C412" s="128"/>
      <c r="D412" s="119">
        <v>4120</v>
      </c>
      <c r="E412" s="121"/>
      <c r="F412" s="122" t="s">
        <v>131</v>
      </c>
      <c r="G412" s="123">
        <v>1223</v>
      </c>
      <c r="H412" s="124">
        <v>556</v>
      </c>
      <c r="I412" s="125">
        <f t="shared" si="14"/>
        <v>45.46197874080131</v>
      </c>
      <c r="J412" s="122" t="s">
        <v>347</v>
      </c>
      <c r="K412" s="122"/>
      <c r="L412" s="172"/>
    </row>
    <row r="413" spans="1:12" s="173" customFormat="1" ht="12.75" customHeight="1">
      <c r="A413" s="118"/>
      <c r="B413" s="119"/>
      <c r="C413" s="128"/>
      <c r="D413" s="119">
        <v>4170</v>
      </c>
      <c r="E413" s="121"/>
      <c r="F413" s="122" t="s">
        <v>133</v>
      </c>
      <c r="G413" s="123">
        <v>49927</v>
      </c>
      <c r="H413" s="124">
        <v>22694</v>
      </c>
      <c r="I413" s="125">
        <f t="shared" si="14"/>
        <v>45.45436337052096</v>
      </c>
      <c r="J413" s="122" t="s">
        <v>360</v>
      </c>
      <c r="K413" s="122"/>
      <c r="L413" s="172"/>
    </row>
    <row r="414" spans="1:12" s="142" customFormat="1" ht="12.75" customHeight="1">
      <c r="A414" s="118"/>
      <c r="B414" s="119"/>
      <c r="C414" s="150"/>
      <c r="D414" s="119">
        <v>4300</v>
      </c>
      <c r="E414" s="121"/>
      <c r="F414" s="122" t="s">
        <v>144</v>
      </c>
      <c r="G414" s="123">
        <v>2500</v>
      </c>
      <c r="H414" s="124">
        <v>0</v>
      </c>
      <c r="I414" s="125">
        <f t="shared" si="14"/>
        <v>0</v>
      </c>
      <c r="J414" s="122" t="s">
        <v>361</v>
      </c>
      <c r="K414" s="122"/>
      <c r="L414" s="116"/>
    </row>
    <row r="415" spans="1:12" s="117" customFormat="1" ht="12.75">
      <c r="A415" s="89"/>
      <c r="B415" s="90"/>
      <c r="C415" s="91">
        <v>85214</v>
      </c>
      <c r="D415" s="90"/>
      <c r="E415" s="92"/>
      <c r="F415" s="112" t="s">
        <v>362</v>
      </c>
      <c r="G415" s="113">
        <f>SUM(G416)</f>
        <v>2326600</v>
      </c>
      <c r="H415" s="114">
        <f>SUM(H416)</f>
        <v>915450.96</v>
      </c>
      <c r="I415" s="115">
        <f t="shared" si="14"/>
        <v>39.34715722513539</v>
      </c>
      <c r="J415" s="112"/>
      <c r="K415" s="112"/>
      <c r="L415" s="116"/>
    </row>
    <row r="416" spans="1:12" s="127" customFormat="1" ht="12.75" customHeight="1">
      <c r="A416" s="118"/>
      <c r="B416" s="119"/>
      <c r="C416" s="170"/>
      <c r="D416" s="119">
        <v>3110</v>
      </c>
      <c r="E416" s="121"/>
      <c r="F416" s="122" t="s">
        <v>190</v>
      </c>
      <c r="G416" s="123">
        <v>2326600</v>
      </c>
      <c r="H416" s="124">
        <v>915450.96</v>
      </c>
      <c r="I416" s="125">
        <f t="shared" si="14"/>
        <v>39.34715722513539</v>
      </c>
      <c r="J416" s="122" t="s">
        <v>363</v>
      </c>
      <c r="K416" s="122"/>
      <c r="L416" s="126"/>
    </row>
    <row r="417" spans="1:12" s="127" customFormat="1" ht="12.75">
      <c r="A417" s="89"/>
      <c r="B417" s="90"/>
      <c r="C417" s="91">
        <v>85219</v>
      </c>
      <c r="D417" s="90"/>
      <c r="E417" s="92"/>
      <c r="F417" s="112" t="s">
        <v>364</v>
      </c>
      <c r="G417" s="113">
        <f>SUM(G418:G432)</f>
        <v>1943190</v>
      </c>
      <c r="H417" s="114">
        <f>SUM(H418:H432)</f>
        <v>893061.4600000001</v>
      </c>
      <c r="I417" s="115">
        <f t="shared" si="14"/>
        <v>45.958524899778205</v>
      </c>
      <c r="J417" s="112"/>
      <c r="K417" s="112"/>
      <c r="L417" s="126"/>
    </row>
    <row r="418" spans="1:12" s="127" customFormat="1" ht="12.75" customHeight="1">
      <c r="A418" s="118"/>
      <c r="B418" s="119"/>
      <c r="C418" s="120"/>
      <c r="D418" s="119">
        <v>3020</v>
      </c>
      <c r="E418" s="121"/>
      <c r="F418" s="122" t="s">
        <v>208</v>
      </c>
      <c r="G418" s="123">
        <v>3900</v>
      </c>
      <c r="H418" s="124">
        <v>1285.27</v>
      </c>
      <c r="I418" s="125">
        <f t="shared" si="14"/>
        <v>32.95564102564102</v>
      </c>
      <c r="J418" s="122" t="s">
        <v>365</v>
      </c>
      <c r="K418" s="122"/>
      <c r="L418" s="126"/>
    </row>
    <row r="419" spans="1:12" s="127" customFormat="1" ht="12.75" customHeight="1">
      <c r="A419" s="118"/>
      <c r="B419" s="119"/>
      <c r="C419" s="128"/>
      <c r="D419" s="119">
        <v>4010</v>
      </c>
      <c r="E419" s="121"/>
      <c r="F419" s="122" t="s">
        <v>366</v>
      </c>
      <c r="G419" s="123">
        <v>1305169</v>
      </c>
      <c r="H419" s="124">
        <v>549722.08</v>
      </c>
      <c r="I419" s="125">
        <f t="shared" si="14"/>
        <v>42.118842847171514</v>
      </c>
      <c r="J419" s="122" t="s">
        <v>367</v>
      </c>
      <c r="K419" s="122"/>
      <c r="L419" s="126"/>
    </row>
    <row r="420" spans="1:12" s="173" customFormat="1" ht="12.75" customHeight="1">
      <c r="A420" s="118"/>
      <c r="B420" s="119"/>
      <c r="C420" s="128"/>
      <c r="D420" s="119">
        <v>4040</v>
      </c>
      <c r="E420" s="121"/>
      <c r="F420" s="122" t="s">
        <v>127</v>
      </c>
      <c r="G420" s="123">
        <v>93823</v>
      </c>
      <c r="H420" s="124">
        <v>93822.75</v>
      </c>
      <c r="I420" s="125">
        <f t="shared" si="14"/>
        <v>99.99973354081621</v>
      </c>
      <c r="J420" s="122" t="s">
        <v>368</v>
      </c>
      <c r="K420" s="122"/>
      <c r="L420" s="172"/>
    </row>
    <row r="421" spans="1:12" s="173" customFormat="1" ht="12.75" customHeight="1">
      <c r="A421" s="118"/>
      <c r="B421" s="119"/>
      <c r="C421" s="128"/>
      <c r="D421" s="119">
        <v>4110</v>
      </c>
      <c r="E421" s="121"/>
      <c r="F421" s="122" t="s">
        <v>129</v>
      </c>
      <c r="G421" s="123">
        <v>239833</v>
      </c>
      <c r="H421" s="124">
        <v>96919.26</v>
      </c>
      <c r="I421" s="125">
        <f t="shared" si="14"/>
        <v>40.411144421326505</v>
      </c>
      <c r="J421" s="122" t="s">
        <v>129</v>
      </c>
      <c r="K421" s="122"/>
      <c r="L421" s="172"/>
    </row>
    <row r="422" spans="1:12" s="173" customFormat="1" ht="12.75" customHeight="1">
      <c r="A422" s="118"/>
      <c r="B422" s="119"/>
      <c r="C422" s="128"/>
      <c r="D422" s="119">
        <v>4120</v>
      </c>
      <c r="E422" s="121"/>
      <c r="F422" s="122" t="s">
        <v>131</v>
      </c>
      <c r="G422" s="123">
        <v>34105</v>
      </c>
      <c r="H422" s="124">
        <v>13341.5</v>
      </c>
      <c r="I422" s="125">
        <f t="shared" si="14"/>
        <v>39.11889752235743</v>
      </c>
      <c r="J422" s="122" t="s">
        <v>347</v>
      </c>
      <c r="K422" s="122"/>
      <c r="L422" s="172"/>
    </row>
    <row r="423" spans="1:12" s="173" customFormat="1" ht="12.75" customHeight="1">
      <c r="A423" s="118"/>
      <c r="B423" s="119"/>
      <c r="C423" s="128"/>
      <c r="D423" s="119">
        <v>4170</v>
      </c>
      <c r="E423" s="121"/>
      <c r="F423" s="122" t="s">
        <v>133</v>
      </c>
      <c r="G423" s="123">
        <v>3000</v>
      </c>
      <c r="H423" s="124">
        <v>600</v>
      </c>
      <c r="I423" s="125">
        <f t="shared" si="14"/>
        <v>20</v>
      </c>
      <c r="J423" s="122" t="s">
        <v>134</v>
      </c>
      <c r="K423" s="122"/>
      <c r="L423" s="172"/>
    </row>
    <row r="424" spans="1:12" s="127" customFormat="1" ht="39" customHeight="1">
      <c r="A424" s="118"/>
      <c r="B424" s="119"/>
      <c r="C424" s="128"/>
      <c r="D424" s="119">
        <v>4210</v>
      </c>
      <c r="E424" s="121"/>
      <c r="F424" s="122" t="s">
        <v>135</v>
      </c>
      <c r="G424" s="123">
        <v>70000</v>
      </c>
      <c r="H424" s="124">
        <v>32402.73</v>
      </c>
      <c r="I424" s="125">
        <f t="shared" si="14"/>
        <v>46.289614285714286</v>
      </c>
      <c r="J424" s="122" t="s">
        <v>369</v>
      </c>
      <c r="K424" s="122"/>
      <c r="L424" s="126"/>
    </row>
    <row r="425" spans="1:12" s="173" customFormat="1" ht="28.5" customHeight="1">
      <c r="A425" s="118"/>
      <c r="B425" s="119"/>
      <c r="C425" s="128"/>
      <c r="D425" s="119">
        <v>4260</v>
      </c>
      <c r="E425" s="121"/>
      <c r="F425" s="122" t="s">
        <v>139</v>
      </c>
      <c r="G425" s="123">
        <v>43548</v>
      </c>
      <c r="H425" s="124">
        <v>22392.16</v>
      </c>
      <c r="I425" s="125">
        <f t="shared" si="14"/>
        <v>51.41949113621751</v>
      </c>
      <c r="J425" s="122" t="s">
        <v>370</v>
      </c>
      <c r="K425" s="122"/>
      <c r="L425" s="172"/>
    </row>
    <row r="426" spans="1:12" s="129" customFormat="1" ht="27" customHeight="1">
      <c r="A426" s="118"/>
      <c r="B426" s="119"/>
      <c r="C426" s="128"/>
      <c r="D426" s="119">
        <v>4270</v>
      </c>
      <c r="E426" s="121"/>
      <c r="F426" s="122" t="s">
        <v>141</v>
      </c>
      <c r="G426" s="123">
        <v>14000</v>
      </c>
      <c r="H426" s="124">
        <v>5883.68</v>
      </c>
      <c r="I426" s="125">
        <f t="shared" si="14"/>
        <v>42.02628571428571</v>
      </c>
      <c r="J426" s="122" t="s">
        <v>371</v>
      </c>
      <c r="K426" s="122"/>
      <c r="L426" s="126"/>
    </row>
    <row r="427" spans="1:12" s="127" customFormat="1" ht="74.25" customHeight="1">
      <c r="A427" s="118"/>
      <c r="B427" s="119"/>
      <c r="C427" s="128"/>
      <c r="D427" s="119">
        <v>4300</v>
      </c>
      <c r="E427" s="121"/>
      <c r="F427" s="122" t="s">
        <v>144</v>
      </c>
      <c r="G427" s="123">
        <v>83000</v>
      </c>
      <c r="H427" s="124">
        <v>42826.14</v>
      </c>
      <c r="I427" s="125">
        <f aca="true" t="shared" si="16" ref="I427:I462">H427/G427*100</f>
        <v>51.59775903614457</v>
      </c>
      <c r="J427" s="217" t="s">
        <v>372</v>
      </c>
      <c r="K427" s="217"/>
      <c r="L427" s="126"/>
    </row>
    <row r="428" spans="1:12" s="127" customFormat="1" ht="12.75" customHeight="1">
      <c r="A428" s="118"/>
      <c r="B428" s="119"/>
      <c r="C428" s="128"/>
      <c r="D428" s="119">
        <v>4350</v>
      </c>
      <c r="E428" s="121"/>
      <c r="F428" s="122" t="s">
        <v>146</v>
      </c>
      <c r="G428" s="123">
        <v>2400</v>
      </c>
      <c r="H428" s="124">
        <v>524.17</v>
      </c>
      <c r="I428" s="125">
        <f t="shared" si="16"/>
        <v>21.840416666666666</v>
      </c>
      <c r="J428" s="122" t="s">
        <v>147</v>
      </c>
      <c r="K428" s="122"/>
      <c r="L428" s="126"/>
    </row>
    <row r="429" spans="1:12" s="127" customFormat="1" ht="26.25" customHeight="1">
      <c r="A429" s="118"/>
      <c r="B429" s="119"/>
      <c r="C429" s="128"/>
      <c r="D429" s="119">
        <v>4410</v>
      </c>
      <c r="E429" s="121"/>
      <c r="F429" s="122" t="s">
        <v>180</v>
      </c>
      <c r="G429" s="123">
        <v>8000</v>
      </c>
      <c r="H429" s="124">
        <v>3225.53</v>
      </c>
      <c r="I429" s="125">
        <f t="shared" si="16"/>
        <v>40.319125</v>
      </c>
      <c r="J429" s="122" t="s">
        <v>373</v>
      </c>
      <c r="K429" s="122"/>
      <c r="L429" s="126"/>
    </row>
    <row r="430" spans="1:12" s="127" customFormat="1" ht="12.75" customHeight="1">
      <c r="A430" s="118"/>
      <c r="B430" s="119"/>
      <c r="C430" s="128"/>
      <c r="D430" s="119">
        <v>4430</v>
      </c>
      <c r="E430" s="121"/>
      <c r="F430" s="122" t="s">
        <v>151</v>
      </c>
      <c r="G430" s="123">
        <v>4000</v>
      </c>
      <c r="H430" s="124">
        <v>522</v>
      </c>
      <c r="I430" s="125">
        <f t="shared" si="16"/>
        <v>13.05</v>
      </c>
      <c r="J430" s="122" t="s">
        <v>374</v>
      </c>
      <c r="K430" s="122"/>
      <c r="L430" s="126"/>
    </row>
    <row r="431" spans="1:12" s="129" customFormat="1" ht="12.75" customHeight="1">
      <c r="A431" s="118"/>
      <c r="B431" s="119"/>
      <c r="C431" s="128"/>
      <c r="D431" s="119">
        <v>4440</v>
      </c>
      <c r="E431" s="121"/>
      <c r="F431" s="122" t="s">
        <v>153</v>
      </c>
      <c r="G431" s="123">
        <v>34412</v>
      </c>
      <c r="H431" s="124">
        <v>26462.19</v>
      </c>
      <c r="I431" s="125">
        <f t="shared" si="16"/>
        <v>76.89814599558294</v>
      </c>
      <c r="J431" s="122" t="s">
        <v>375</v>
      </c>
      <c r="K431" s="122"/>
      <c r="L431" s="126"/>
    </row>
    <row r="432" spans="1:12" s="129" customFormat="1" ht="12.75" customHeight="1">
      <c r="A432" s="118"/>
      <c r="B432" s="119"/>
      <c r="C432" s="128"/>
      <c r="D432" s="119">
        <v>4520</v>
      </c>
      <c r="E432" s="121"/>
      <c r="F432" s="122" t="s">
        <v>376</v>
      </c>
      <c r="G432" s="123">
        <v>4000</v>
      </c>
      <c r="H432" s="124">
        <v>3132</v>
      </c>
      <c r="I432" s="125">
        <f t="shared" si="16"/>
        <v>78.3</v>
      </c>
      <c r="J432" s="122" t="s">
        <v>377</v>
      </c>
      <c r="K432" s="122"/>
      <c r="L432" s="126"/>
    </row>
    <row r="433" spans="1:12" s="127" customFormat="1" ht="39.75" customHeight="1">
      <c r="A433" s="89"/>
      <c r="B433" s="90"/>
      <c r="C433" s="128">
        <v>85220</v>
      </c>
      <c r="D433" s="90"/>
      <c r="E433" s="92"/>
      <c r="F433" s="112" t="s">
        <v>378</v>
      </c>
      <c r="G433" s="113">
        <f>SUM(G434:G436)</f>
        <v>32800</v>
      </c>
      <c r="H433" s="114">
        <f>SUM(H434:H436)</f>
        <v>15154.75</v>
      </c>
      <c r="I433" s="115">
        <f t="shared" si="16"/>
        <v>46.203506097560975</v>
      </c>
      <c r="J433" s="112"/>
      <c r="K433" s="112"/>
      <c r="L433" s="126"/>
    </row>
    <row r="434" spans="1:12" s="129" customFormat="1" ht="12.75" customHeight="1">
      <c r="A434" s="118"/>
      <c r="B434" s="119"/>
      <c r="C434" s="128"/>
      <c r="D434" s="119">
        <v>4210</v>
      </c>
      <c r="E434" s="121"/>
      <c r="F434" s="122" t="s">
        <v>135</v>
      </c>
      <c r="G434" s="123">
        <v>5000</v>
      </c>
      <c r="H434" s="124">
        <v>1226.91</v>
      </c>
      <c r="I434" s="125">
        <f t="shared" si="16"/>
        <v>24.538200000000003</v>
      </c>
      <c r="J434" s="122" t="s">
        <v>379</v>
      </c>
      <c r="K434" s="122"/>
      <c r="L434" s="126"/>
    </row>
    <row r="435" spans="1:12" s="129" customFormat="1" ht="25.5" customHeight="1">
      <c r="A435" s="118"/>
      <c r="B435" s="119"/>
      <c r="C435" s="128"/>
      <c r="D435" s="119">
        <v>4260</v>
      </c>
      <c r="E435" s="121"/>
      <c r="F435" s="122" t="s">
        <v>139</v>
      </c>
      <c r="G435" s="123">
        <v>18300</v>
      </c>
      <c r="H435" s="124">
        <v>9121.71</v>
      </c>
      <c r="I435" s="125">
        <f t="shared" si="16"/>
        <v>49.84540983606557</v>
      </c>
      <c r="J435" s="122" t="s">
        <v>380</v>
      </c>
      <c r="K435" s="122"/>
      <c r="L435" s="126"/>
    </row>
    <row r="436" spans="1:12" s="129" customFormat="1" ht="30" customHeight="1">
      <c r="A436" s="118"/>
      <c r="B436" s="119"/>
      <c r="C436" s="128"/>
      <c r="D436" s="119">
        <v>4300</v>
      </c>
      <c r="E436" s="121"/>
      <c r="F436" s="122" t="s">
        <v>144</v>
      </c>
      <c r="G436" s="123">
        <v>9500</v>
      </c>
      <c r="H436" s="124">
        <v>4806.13</v>
      </c>
      <c r="I436" s="125">
        <f t="shared" si="16"/>
        <v>50.59084210526316</v>
      </c>
      <c r="J436" s="122" t="s">
        <v>381</v>
      </c>
      <c r="K436" s="122"/>
      <c r="L436" s="126"/>
    </row>
    <row r="437" spans="1:12" s="129" customFormat="1" ht="39" customHeight="1">
      <c r="A437" s="118"/>
      <c r="B437" s="119"/>
      <c r="C437" s="128">
        <v>85220</v>
      </c>
      <c r="D437" s="90"/>
      <c r="E437" s="92"/>
      <c r="F437" s="112" t="s">
        <v>382</v>
      </c>
      <c r="G437" s="113">
        <f>SUM(G438:G439)</f>
        <v>21000</v>
      </c>
      <c r="H437" s="114">
        <f>SUM(H438:H439)</f>
        <v>0</v>
      </c>
      <c r="I437" s="115">
        <f t="shared" si="16"/>
        <v>0</v>
      </c>
      <c r="J437" s="122"/>
      <c r="K437" s="122"/>
      <c r="L437" s="126"/>
    </row>
    <row r="438" spans="1:12" s="129" customFormat="1" ht="12.75" customHeight="1">
      <c r="A438" s="118"/>
      <c r="B438" s="119"/>
      <c r="C438" s="128"/>
      <c r="D438" s="119">
        <v>4260</v>
      </c>
      <c r="E438" s="121"/>
      <c r="F438" s="122" t="s">
        <v>139</v>
      </c>
      <c r="G438" s="123">
        <v>13000</v>
      </c>
      <c r="H438" s="124">
        <v>0</v>
      </c>
      <c r="I438" s="125">
        <f t="shared" si="16"/>
        <v>0</v>
      </c>
      <c r="J438" s="122" t="s">
        <v>383</v>
      </c>
      <c r="K438" s="122"/>
      <c r="L438" s="126"/>
    </row>
    <row r="439" spans="1:12" s="129" customFormat="1" ht="12.75">
      <c r="A439" s="118"/>
      <c r="B439" s="119"/>
      <c r="C439" s="128"/>
      <c r="D439" s="119">
        <v>4300</v>
      </c>
      <c r="E439" s="121"/>
      <c r="F439" s="122" t="s">
        <v>144</v>
      </c>
      <c r="G439" s="123">
        <v>8000</v>
      </c>
      <c r="H439" s="124">
        <v>0</v>
      </c>
      <c r="I439" s="125">
        <f t="shared" si="16"/>
        <v>0</v>
      </c>
      <c r="J439" s="122"/>
      <c r="K439" s="122"/>
      <c r="L439" s="126"/>
    </row>
    <row r="440" spans="1:12" s="127" customFormat="1" ht="12.75">
      <c r="A440" s="89"/>
      <c r="B440" s="90"/>
      <c r="C440" s="91">
        <v>85228</v>
      </c>
      <c r="D440" s="90"/>
      <c r="E440" s="92"/>
      <c r="F440" s="112" t="s">
        <v>384</v>
      </c>
      <c r="G440" s="113">
        <f>SUM(G441)</f>
        <v>280000</v>
      </c>
      <c r="H440" s="114">
        <f>SUM(H441)</f>
        <v>80943.56</v>
      </c>
      <c r="I440" s="115">
        <f t="shared" si="16"/>
        <v>28.908414285714283</v>
      </c>
      <c r="J440" s="112"/>
      <c r="K440" s="112"/>
      <c r="L440" s="126"/>
    </row>
    <row r="441" spans="1:12" s="173" customFormat="1" ht="12.75">
      <c r="A441" s="118"/>
      <c r="B441" s="119"/>
      <c r="C441" s="143"/>
      <c r="D441" s="119">
        <v>3110</v>
      </c>
      <c r="E441" s="121"/>
      <c r="F441" s="122" t="s">
        <v>190</v>
      </c>
      <c r="G441" s="123">
        <v>280000</v>
      </c>
      <c r="H441" s="124">
        <v>80943.56</v>
      </c>
      <c r="I441" s="125">
        <f t="shared" si="16"/>
        <v>28.908414285714283</v>
      </c>
      <c r="J441" s="122"/>
      <c r="K441" s="122"/>
      <c r="L441" s="172"/>
    </row>
    <row r="442" spans="1:12" s="218" customFormat="1" ht="12.75">
      <c r="A442" s="89"/>
      <c r="B442" s="90"/>
      <c r="C442" s="91">
        <v>85203</v>
      </c>
      <c r="D442" s="90"/>
      <c r="E442" s="92"/>
      <c r="F442" s="112" t="s">
        <v>385</v>
      </c>
      <c r="G442" s="113">
        <f>SUM(G443:G454)</f>
        <v>232552</v>
      </c>
      <c r="H442" s="114">
        <f>SUM(H443:H454)</f>
        <v>123434.03</v>
      </c>
      <c r="I442" s="115">
        <f t="shared" si="16"/>
        <v>53.07803416010183</v>
      </c>
      <c r="J442" s="112"/>
      <c r="K442" s="112"/>
      <c r="L442" s="172"/>
    </row>
    <row r="443" spans="1:12" s="127" customFormat="1" ht="14.25" customHeight="1">
      <c r="A443" s="118" t="s">
        <v>386</v>
      </c>
      <c r="B443" s="119"/>
      <c r="C443" s="120"/>
      <c r="D443" s="119">
        <v>3020</v>
      </c>
      <c r="E443" s="121"/>
      <c r="F443" s="122" t="s">
        <v>208</v>
      </c>
      <c r="G443" s="123">
        <v>600</v>
      </c>
      <c r="H443" s="124">
        <v>144.44</v>
      </c>
      <c r="I443" s="125">
        <f t="shared" si="16"/>
        <v>24.073333333333334</v>
      </c>
      <c r="J443" s="122" t="s">
        <v>387</v>
      </c>
      <c r="K443" s="122"/>
      <c r="L443" s="126"/>
    </row>
    <row r="444" spans="1:12" s="127" customFormat="1" ht="14.25" customHeight="1">
      <c r="A444" s="118" t="s">
        <v>386</v>
      </c>
      <c r="B444" s="121"/>
      <c r="C444" s="128"/>
      <c r="D444" s="148">
        <v>4010</v>
      </c>
      <c r="E444" s="121"/>
      <c r="F444" s="122" t="s">
        <v>169</v>
      </c>
      <c r="G444" s="123">
        <v>113077</v>
      </c>
      <c r="H444" s="124">
        <v>58149.28</v>
      </c>
      <c r="I444" s="125">
        <f t="shared" si="16"/>
        <v>51.42449835068139</v>
      </c>
      <c r="J444" s="122" t="s">
        <v>367</v>
      </c>
      <c r="K444" s="122"/>
      <c r="L444" s="126"/>
    </row>
    <row r="445" spans="1:12" s="127" customFormat="1" ht="14.25" customHeight="1">
      <c r="A445" s="118" t="s">
        <v>386</v>
      </c>
      <c r="B445" s="121"/>
      <c r="C445" s="128"/>
      <c r="D445" s="148">
        <v>4040</v>
      </c>
      <c r="E445" s="121"/>
      <c r="F445" s="122" t="s">
        <v>127</v>
      </c>
      <c r="G445" s="123">
        <v>9419</v>
      </c>
      <c r="H445" s="124">
        <v>9418.62</v>
      </c>
      <c r="I445" s="125">
        <f t="shared" si="16"/>
        <v>99.9959656014439</v>
      </c>
      <c r="J445" s="122" t="s">
        <v>388</v>
      </c>
      <c r="K445" s="122"/>
      <c r="L445" s="126"/>
    </row>
    <row r="446" spans="1:12" s="173" customFormat="1" ht="14.25" customHeight="1">
      <c r="A446" s="118" t="s">
        <v>386</v>
      </c>
      <c r="B446" s="121"/>
      <c r="C446" s="128"/>
      <c r="D446" s="148">
        <v>4110</v>
      </c>
      <c r="E446" s="121"/>
      <c r="F446" s="122" t="s">
        <v>129</v>
      </c>
      <c r="G446" s="123">
        <v>21034</v>
      </c>
      <c r="H446" s="124">
        <v>11238.76</v>
      </c>
      <c r="I446" s="125">
        <f t="shared" si="16"/>
        <v>53.43139678615575</v>
      </c>
      <c r="J446" s="122" t="s">
        <v>346</v>
      </c>
      <c r="K446" s="122"/>
      <c r="L446" s="172"/>
    </row>
    <row r="447" spans="1:12" s="127" customFormat="1" ht="14.25" customHeight="1">
      <c r="A447" s="118" t="s">
        <v>386</v>
      </c>
      <c r="B447" s="121"/>
      <c r="C447" s="128"/>
      <c r="D447" s="148">
        <v>4120</v>
      </c>
      <c r="E447" s="121"/>
      <c r="F447" s="122" t="s">
        <v>131</v>
      </c>
      <c r="G447" s="123">
        <v>2991</v>
      </c>
      <c r="H447" s="124">
        <v>1563.86</v>
      </c>
      <c r="I447" s="125">
        <f t="shared" si="16"/>
        <v>52.28552323637579</v>
      </c>
      <c r="J447" s="122" t="s">
        <v>347</v>
      </c>
      <c r="K447" s="122"/>
      <c r="L447" s="126"/>
    </row>
    <row r="448" spans="1:12" s="127" customFormat="1" ht="14.25" customHeight="1">
      <c r="A448" s="118"/>
      <c r="B448" s="121"/>
      <c r="C448" s="128"/>
      <c r="D448" s="148">
        <v>4170</v>
      </c>
      <c r="E448" s="121"/>
      <c r="F448" s="122" t="s">
        <v>133</v>
      </c>
      <c r="G448" s="123">
        <v>500</v>
      </c>
      <c r="H448" s="124">
        <v>0</v>
      </c>
      <c r="I448" s="125">
        <f t="shared" si="16"/>
        <v>0</v>
      </c>
      <c r="J448" s="122" t="s">
        <v>134</v>
      </c>
      <c r="K448" s="122"/>
      <c r="L448" s="126"/>
    </row>
    <row r="449" spans="1:12" s="173" customFormat="1" ht="27.75" customHeight="1">
      <c r="A449" s="118" t="s">
        <v>386</v>
      </c>
      <c r="B449" s="121"/>
      <c r="C449" s="128"/>
      <c r="D449" s="148">
        <v>4210</v>
      </c>
      <c r="E449" s="121"/>
      <c r="F449" s="122" t="s">
        <v>135</v>
      </c>
      <c r="G449" s="123">
        <v>8850</v>
      </c>
      <c r="H449" s="124">
        <v>6734.75</v>
      </c>
      <c r="I449" s="125">
        <f t="shared" si="16"/>
        <v>76.09887005649718</v>
      </c>
      <c r="J449" s="122" t="s">
        <v>389</v>
      </c>
      <c r="K449" s="122"/>
      <c r="L449" s="172"/>
    </row>
    <row r="450" spans="1:12" s="127" customFormat="1" ht="14.25" customHeight="1">
      <c r="A450" s="118" t="s">
        <v>386</v>
      </c>
      <c r="B450" s="121"/>
      <c r="C450" s="128"/>
      <c r="D450" s="148">
        <v>4220</v>
      </c>
      <c r="E450" s="121"/>
      <c r="F450" s="122" t="s">
        <v>172</v>
      </c>
      <c r="G450" s="123">
        <v>41250</v>
      </c>
      <c r="H450" s="124">
        <v>21915.69</v>
      </c>
      <c r="I450" s="125">
        <f t="shared" si="16"/>
        <v>53.12894545454545</v>
      </c>
      <c r="J450" s="122" t="s">
        <v>390</v>
      </c>
      <c r="K450" s="122"/>
      <c r="L450" s="126"/>
    </row>
    <row r="451" spans="1:12" s="173" customFormat="1" ht="14.25" customHeight="1">
      <c r="A451" s="118" t="s">
        <v>386</v>
      </c>
      <c r="B451" s="121"/>
      <c r="C451" s="128"/>
      <c r="D451" s="148">
        <v>4260</v>
      </c>
      <c r="E451" s="121"/>
      <c r="F451" s="122" t="s">
        <v>139</v>
      </c>
      <c r="G451" s="123">
        <v>12000</v>
      </c>
      <c r="H451" s="124">
        <v>6523.17</v>
      </c>
      <c r="I451" s="125">
        <f t="shared" si="16"/>
        <v>54.35975</v>
      </c>
      <c r="J451" s="122" t="s">
        <v>391</v>
      </c>
      <c r="K451" s="122"/>
      <c r="L451" s="172"/>
    </row>
    <row r="452" spans="1:12" s="127" customFormat="1" ht="12.75" customHeight="1">
      <c r="A452" s="118" t="s">
        <v>386</v>
      </c>
      <c r="B452" s="121"/>
      <c r="C452" s="128"/>
      <c r="D452" s="148">
        <v>4270</v>
      </c>
      <c r="E452" s="121"/>
      <c r="F452" s="122" t="s">
        <v>141</v>
      </c>
      <c r="G452" s="123">
        <v>5000</v>
      </c>
      <c r="H452" s="124">
        <v>292.8</v>
      </c>
      <c r="I452" s="125">
        <f t="shared" si="16"/>
        <v>5.856</v>
      </c>
      <c r="J452" s="122" t="s">
        <v>392</v>
      </c>
      <c r="K452" s="122"/>
      <c r="L452" s="126"/>
    </row>
    <row r="453" spans="1:12" s="173" customFormat="1" ht="39.75" customHeight="1">
      <c r="A453" s="118" t="s">
        <v>386</v>
      </c>
      <c r="B453" s="121"/>
      <c r="C453" s="128"/>
      <c r="D453" s="148">
        <v>4300</v>
      </c>
      <c r="E453" s="121"/>
      <c r="F453" s="122" t="s">
        <v>144</v>
      </c>
      <c r="G453" s="123">
        <v>13731</v>
      </c>
      <c r="H453" s="124">
        <v>4300.11</v>
      </c>
      <c r="I453" s="125">
        <f t="shared" si="16"/>
        <v>31.316801398295823</v>
      </c>
      <c r="J453" s="122" t="s">
        <v>393</v>
      </c>
      <c r="K453" s="122"/>
      <c r="L453" s="172"/>
    </row>
    <row r="454" spans="1:12" s="127" customFormat="1" ht="12.75" customHeight="1">
      <c r="A454" s="118" t="s">
        <v>386</v>
      </c>
      <c r="B454" s="119"/>
      <c r="C454" s="130"/>
      <c r="D454" s="119">
        <v>4440</v>
      </c>
      <c r="E454" s="121"/>
      <c r="F454" s="122" t="s">
        <v>153</v>
      </c>
      <c r="G454" s="123">
        <v>4100</v>
      </c>
      <c r="H454" s="124">
        <v>3152.55</v>
      </c>
      <c r="I454" s="125">
        <f t="shared" si="16"/>
        <v>76.89146341463416</v>
      </c>
      <c r="J454" s="122" t="s">
        <v>394</v>
      </c>
      <c r="K454" s="122"/>
      <c r="L454" s="126"/>
    </row>
    <row r="455" spans="1:12" s="127" customFormat="1" ht="12.75" customHeight="1">
      <c r="A455" s="118"/>
      <c r="B455" s="119"/>
      <c r="C455" s="91">
        <v>85203</v>
      </c>
      <c r="D455" s="90"/>
      <c r="E455" s="92"/>
      <c r="F455" s="112" t="s">
        <v>395</v>
      </c>
      <c r="G455" s="113">
        <f>SUM(G456:G465)</f>
        <v>322375</v>
      </c>
      <c r="H455" s="114">
        <f>SUM(H456:H465)</f>
        <v>129457.04999999999</v>
      </c>
      <c r="I455" s="115">
        <f t="shared" si="16"/>
        <v>40.15728576967816</v>
      </c>
      <c r="J455" s="112"/>
      <c r="K455" s="112"/>
      <c r="L455" s="126"/>
    </row>
    <row r="456" spans="1:12" s="127" customFormat="1" ht="12.75" customHeight="1">
      <c r="A456" s="118" t="s">
        <v>396</v>
      </c>
      <c r="B456" s="119"/>
      <c r="C456" s="219"/>
      <c r="D456" s="119">
        <v>3020</v>
      </c>
      <c r="E456" s="121"/>
      <c r="F456" s="122" t="s">
        <v>208</v>
      </c>
      <c r="G456" s="123">
        <v>1700</v>
      </c>
      <c r="H456" s="124">
        <v>160.65</v>
      </c>
      <c r="I456" s="125">
        <f t="shared" si="16"/>
        <v>9.45</v>
      </c>
      <c r="J456" s="122" t="s">
        <v>397</v>
      </c>
      <c r="K456" s="122"/>
      <c r="L456" s="126"/>
    </row>
    <row r="457" spans="1:12" s="127" customFormat="1" ht="12.75" customHeight="1">
      <c r="A457" s="118" t="s">
        <v>396</v>
      </c>
      <c r="B457" s="119"/>
      <c r="C457" s="220"/>
      <c r="D457" s="119">
        <v>4010</v>
      </c>
      <c r="E457" s="121"/>
      <c r="F457" s="122" t="s">
        <v>366</v>
      </c>
      <c r="G457" s="123">
        <v>180025</v>
      </c>
      <c r="H457" s="124">
        <v>73219.9</v>
      </c>
      <c r="I457" s="125">
        <f t="shared" si="16"/>
        <v>40.67207332314956</v>
      </c>
      <c r="J457" s="122" t="s">
        <v>398</v>
      </c>
      <c r="K457" s="122"/>
      <c r="L457" s="126"/>
    </row>
    <row r="458" spans="1:12" s="127" customFormat="1" ht="12.75" customHeight="1">
      <c r="A458" s="118" t="s">
        <v>396</v>
      </c>
      <c r="B458" s="119"/>
      <c r="C458" s="220"/>
      <c r="D458" s="119">
        <v>4040</v>
      </c>
      <c r="E458" s="121"/>
      <c r="F458" s="122" t="s">
        <v>399</v>
      </c>
      <c r="G458" s="123">
        <v>11659</v>
      </c>
      <c r="H458" s="124">
        <v>11658.77</v>
      </c>
      <c r="I458" s="125">
        <f t="shared" si="16"/>
        <v>99.99802727506648</v>
      </c>
      <c r="J458" s="122" t="s">
        <v>388</v>
      </c>
      <c r="K458" s="122"/>
      <c r="L458" s="126"/>
    </row>
    <row r="459" spans="1:12" s="127" customFormat="1" ht="12.75" customHeight="1">
      <c r="A459" s="118" t="s">
        <v>396</v>
      </c>
      <c r="B459" s="119"/>
      <c r="C459" s="220"/>
      <c r="D459" s="119">
        <v>4110</v>
      </c>
      <c r="E459" s="121"/>
      <c r="F459" s="122" t="s">
        <v>129</v>
      </c>
      <c r="G459" s="123">
        <v>33086</v>
      </c>
      <c r="H459" s="124">
        <v>14514.58</v>
      </c>
      <c r="I459" s="125">
        <f t="shared" si="16"/>
        <v>43.86924983376655</v>
      </c>
      <c r="J459" s="122" t="s">
        <v>129</v>
      </c>
      <c r="K459" s="122"/>
      <c r="L459" s="126"/>
    </row>
    <row r="460" spans="1:12" s="127" customFormat="1" ht="12.75" customHeight="1">
      <c r="A460" s="118" t="s">
        <v>396</v>
      </c>
      <c r="B460" s="119"/>
      <c r="C460" s="220"/>
      <c r="D460" s="119">
        <v>4120</v>
      </c>
      <c r="E460" s="121"/>
      <c r="F460" s="122" t="s">
        <v>131</v>
      </c>
      <c r="G460" s="123">
        <v>4705</v>
      </c>
      <c r="H460" s="124">
        <v>2021.21</v>
      </c>
      <c r="I460" s="125">
        <f t="shared" si="16"/>
        <v>42.958767268862914</v>
      </c>
      <c r="J460" s="122" t="s">
        <v>347</v>
      </c>
      <c r="K460" s="122"/>
      <c r="L460" s="126"/>
    </row>
    <row r="461" spans="1:12" s="127" customFormat="1" ht="27" customHeight="1">
      <c r="A461" s="118" t="s">
        <v>396</v>
      </c>
      <c r="B461" s="119"/>
      <c r="C461" s="220"/>
      <c r="D461" s="119">
        <v>4210</v>
      </c>
      <c r="E461" s="121"/>
      <c r="F461" s="122" t="s">
        <v>135</v>
      </c>
      <c r="G461" s="123">
        <v>30000</v>
      </c>
      <c r="H461" s="124">
        <v>6877.07</v>
      </c>
      <c r="I461" s="125">
        <f t="shared" si="16"/>
        <v>22.923566666666666</v>
      </c>
      <c r="J461" s="122" t="s">
        <v>400</v>
      </c>
      <c r="K461" s="122"/>
      <c r="L461" s="126"/>
    </row>
    <row r="462" spans="1:12" s="127" customFormat="1" ht="12.75" customHeight="1">
      <c r="A462" s="118" t="s">
        <v>396</v>
      </c>
      <c r="B462" s="119"/>
      <c r="C462" s="220"/>
      <c r="D462" s="119">
        <v>4260</v>
      </c>
      <c r="E462" s="121"/>
      <c r="F462" s="122" t="s">
        <v>139</v>
      </c>
      <c r="G462" s="123">
        <v>25000</v>
      </c>
      <c r="H462" s="124">
        <v>12744.22</v>
      </c>
      <c r="I462" s="125">
        <f t="shared" si="16"/>
        <v>50.97688</v>
      </c>
      <c r="J462" s="122" t="s">
        <v>401</v>
      </c>
      <c r="K462" s="122"/>
      <c r="L462" s="126"/>
    </row>
    <row r="463" spans="1:12" s="129" customFormat="1" ht="12.75" customHeight="1">
      <c r="A463" s="118" t="s">
        <v>396</v>
      </c>
      <c r="B463" s="119"/>
      <c r="C463" s="147"/>
      <c r="D463" s="221">
        <v>4270</v>
      </c>
      <c r="E463" s="121"/>
      <c r="F463" s="122" t="s">
        <v>141</v>
      </c>
      <c r="G463" s="123">
        <v>15000</v>
      </c>
      <c r="H463" s="124">
        <v>0</v>
      </c>
      <c r="I463" s="125">
        <f aca="true" t="shared" si="17" ref="I463:I489">H463/G463*100</f>
        <v>0</v>
      </c>
      <c r="J463" s="122" t="s">
        <v>402</v>
      </c>
      <c r="K463" s="122"/>
      <c r="L463" s="126"/>
    </row>
    <row r="464" spans="1:12" s="127" customFormat="1" ht="38.25" customHeight="1">
      <c r="A464" s="118"/>
      <c r="B464" s="119"/>
      <c r="C464" s="220"/>
      <c r="D464" s="119">
        <v>4300</v>
      </c>
      <c r="E464" s="121"/>
      <c r="F464" s="122" t="s">
        <v>144</v>
      </c>
      <c r="G464" s="123">
        <v>16000</v>
      </c>
      <c r="H464" s="124">
        <v>4821.53</v>
      </c>
      <c r="I464" s="125">
        <f t="shared" si="17"/>
        <v>30.1345625</v>
      </c>
      <c r="J464" s="122" t="s">
        <v>403</v>
      </c>
      <c r="K464" s="122"/>
      <c r="L464" s="126"/>
    </row>
    <row r="465" spans="1:12" s="127" customFormat="1" ht="12.75" customHeight="1">
      <c r="A465" s="118" t="s">
        <v>396</v>
      </c>
      <c r="B465" s="119"/>
      <c r="C465" s="97"/>
      <c r="D465" s="119">
        <v>4440</v>
      </c>
      <c r="E465" s="121"/>
      <c r="F465" s="122" t="s">
        <v>153</v>
      </c>
      <c r="G465" s="123">
        <v>5200</v>
      </c>
      <c r="H465" s="124">
        <v>3439.12</v>
      </c>
      <c r="I465" s="125">
        <f t="shared" si="17"/>
        <v>66.13692307692307</v>
      </c>
      <c r="J465" s="122" t="s">
        <v>404</v>
      </c>
      <c r="K465" s="122"/>
      <c r="L465" s="126"/>
    </row>
    <row r="466" spans="1:12" s="127" customFormat="1" ht="12.75">
      <c r="A466" s="89"/>
      <c r="B466" s="90"/>
      <c r="C466" s="91">
        <v>85321</v>
      </c>
      <c r="D466" s="90"/>
      <c r="E466" s="92"/>
      <c r="F466" s="112" t="s">
        <v>405</v>
      </c>
      <c r="G466" s="113">
        <f>SUM(G467:G477)</f>
        <v>84384</v>
      </c>
      <c r="H466" s="114">
        <f>SUM(H467:H477)</f>
        <v>41612.729999999996</v>
      </c>
      <c r="I466" s="115">
        <f t="shared" si="17"/>
        <v>49.31353100113765</v>
      </c>
      <c r="J466" s="112"/>
      <c r="K466" s="112"/>
      <c r="L466" s="126"/>
    </row>
    <row r="467" spans="1:12" s="127" customFormat="1" ht="12.75" customHeight="1">
      <c r="A467" s="118" t="s">
        <v>406</v>
      </c>
      <c r="B467" s="119"/>
      <c r="C467" s="151"/>
      <c r="D467" s="119">
        <v>4010</v>
      </c>
      <c r="E467" s="121"/>
      <c r="F467" s="122" t="s">
        <v>169</v>
      </c>
      <c r="G467" s="123">
        <v>41539</v>
      </c>
      <c r="H467" s="124">
        <v>22932.6</v>
      </c>
      <c r="I467" s="125">
        <f t="shared" si="17"/>
        <v>55.20739545968848</v>
      </c>
      <c r="J467" s="122" t="s">
        <v>407</v>
      </c>
      <c r="K467" s="122"/>
      <c r="L467" s="126"/>
    </row>
    <row r="468" spans="1:12" s="127" customFormat="1" ht="12.75" customHeight="1">
      <c r="A468" s="118"/>
      <c r="B468" s="119"/>
      <c r="C468" s="151"/>
      <c r="D468" s="119">
        <v>4040</v>
      </c>
      <c r="E468" s="121"/>
      <c r="F468" s="122" t="s">
        <v>399</v>
      </c>
      <c r="G468" s="123">
        <v>2770</v>
      </c>
      <c r="H468" s="124">
        <v>2769.65</v>
      </c>
      <c r="I468" s="125">
        <f t="shared" si="17"/>
        <v>99.98736462093864</v>
      </c>
      <c r="J468" s="122" t="s">
        <v>388</v>
      </c>
      <c r="K468" s="122"/>
      <c r="L468" s="126"/>
    </row>
    <row r="469" spans="1:12" s="127" customFormat="1" ht="14.25" customHeight="1">
      <c r="A469" s="118" t="s">
        <v>406</v>
      </c>
      <c r="B469" s="119"/>
      <c r="C469" s="151"/>
      <c r="D469" s="119">
        <v>4110</v>
      </c>
      <c r="E469" s="121"/>
      <c r="F469" s="122" t="s">
        <v>129</v>
      </c>
      <c r="G469" s="123">
        <v>7908</v>
      </c>
      <c r="H469" s="124">
        <v>5069.66</v>
      </c>
      <c r="I469" s="125">
        <f t="shared" si="17"/>
        <v>64.10799190692968</v>
      </c>
      <c r="J469" s="122" t="s">
        <v>129</v>
      </c>
      <c r="K469" s="122"/>
      <c r="L469" s="126"/>
    </row>
    <row r="470" spans="1:12" s="127" customFormat="1" ht="14.25" customHeight="1">
      <c r="A470" s="118" t="s">
        <v>406</v>
      </c>
      <c r="B470" s="119"/>
      <c r="C470" s="151"/>
      <c r="D470" s="119">
        <v>4120</v>
      </c>
      <c r="E470" s="121"/>
      <c r="F470" s="122" t="s">
        <v>131</v>
      </c>
      <c r="G470" s="123">
        <v>1117</v>
      </c>
      <c r="H470" s="124">
        <v>647.35</v>
      </c>
      <c r="I470" s="125">
        <f t="shared" si="17"/>
        <v>57.95434198746643</v>
      </c>
      <c r="J470" s="122" t="s">
        <v>347</v>
      </c>
      <c r="K470" s="122"/>
      <c r="L470" s="126"/>
    </row>
    <row r="471" spans="1:12" s="127" customFormat="1" ht="12.75" customHeight="1">
      <c r="A471" s="118"/>
      <c r="B471" s="119"/>
      <c r="C471" s="151"/>
      <c r="D471" s="119">
        <v>4170</v>
      </c>
      <c r="E471" s="121"/>
      <c r="F471" s="122" t="s">
        <v>133</v>
      </c>
      <c r="G471" s="123">
        <v>7730</v>
      </c>
      <c r="H471" s="124">
        <v>1578</v>
      </c>
      <c r="I471" s="125">
        <f t="shared" si="17"/>
        <v>20.413971539456664</v>
      </c>
      <c r="J471" s="122" t="s">
        <v>408</v>
      </c>
      <c r="K471" s="122"/>
      <c r="L471" s="126"/>
    </row>
    <row r="472" spans="1:12" s="127" customFormat="1" ht="27" customHeight="1">
      <c r="A472" s="118" t="s">
        <v>406</v>
      </c>
      <c r="B472" s="119"/>
      <c r="C472" s="151"/>
      <c r="D472" s="119">
        <v>4210</v>
      </c>
      <c r="E472" s="121"/>
      <c r="F472" s="122" t="s">
        <v>135</v>
      </c>
      <c r="G472" s="123">
        <v>3000</v>
      </c>
      <c r="H472" s="124">
        <v>1094.32</v>
      </c>
      <c r="I472" s="125">
        <f t="shared" si="17"/>
        <v>36.477333333333334</v>
      </c>
      <c r="J472" s="122" t="s">
        <v>409</v>
      </c>
      <c r="K472" s="122"/>
      <c r="L472" s="126"/>
    </row>
    <row r="473" spans="1:12" s="127" customFormat="1" ht="12.75" customHeight="1">
      <c r="A473" s="118"/>
      <c r="B473" s="119"/>
      <c r="C473" s="151"/>
      <c r="D473" s="119">
        <v>4260</v>
      </c>
      <c r="E473" s="121"/>
      <c r="F473" s="122" t="s">
        <v>139</v>
      </c>
      <c r="G473" s="123">
        <v>850</v>
      </c>
      <c r="H473" s="124">
        <v>424</v>
      </c>
      <c r="I473" s="125">
        <f t="shared" si="17"/>
        <v>49.88235294117647</v>
      </c>
      <c r="J473" s="122" t="s">
        <v>410</v>
      </c>
      <c r="K473" s="122"/>
      <c r="L473" s="126"/>
    </row>
    <row r="474" spans="1:12" s="127" customFormat="1" ht="12.75" customHeight="1">
      <c r="A474" s="118"/>
      <c r="B474" s="119"/>
      <c r="C474" s="151"/>
      <c r="D474" s="119">
        <v>4270</v>
      </c>
      <c r="E474" s="121"/>
      <c r="F474" s="122" t="s">
        <v>141</v>
      </c>
      <c r="G474" s="123">
        <v>1000</v>
      </c>
      <c r="H474" s="124">
        <v>559.98</v>
      </c>
      <c r="I474" s="125">
        <f t="shared" si="17"/>
        <v>55.998000000000005</v>
      </c>
      <c r="J474" s="122" t="s">
        <v>411</v>
      </c>
      <c r="K474" s="122"/>
      <c r="L474" s="126"/>
    </row>
    <row r="475" spans="1:12" s="127" customFormat="1" ht="27.75" customHeight="1">
      <c r="A475" s="118" t="s">
        <v>406</v>
      </c>
      <c r="B475" s="119"/>
      <c r="C475" s="151"/>
      <c r="D475" s="119">
        <v>4300</v>
      </c>
      <c r="E475" s="121"/>
      <c r="F475" s="122" t="s">
        <v>144</v>
      </c>
      <c r="G475" s="123">
        <v>16000</v>
      </c>
      <c r="H475" s="124">
        <v>4812.73</v>
      </c>
      <c r="I475" s="125">
        <f t="shared" si="17"/>
        <v>30.079562499999994</v>
      </c>
      <c r="J475" s="122" t="s">
        <v>412</v>
      </c>
      <c r="K475" s="122"/>
      <c r="L475" s="126"/>
    </row>
    <row r="476" spans="1:12" s="127" customFormat="1" ht="12.75" customHeight="1">
      <c r="A476" s="118"/>
      <c r="B476" s="119"/>
      <c r="C476" s="151"/>
      <c r="D476" s="119">
        <v>4350</v>
      </c>
      <c r="E476" s="121"/>
      <c r="F476" s="122" t="s">
        <v>146</v>
      </c>
      <c r="G476" s="123">
        <v>270</v>
      </c>
      <c r="H476" s="124">
        <v>4.88</v>
      </c>
      <c r="I476" s="125">
        <f t="shared" si="17"/>
        <v>1.8074074074074071</v>
      </c>
      <c r="J476" s="122" t="s">
        <v>255</v>
      </c>
      <c r="K476" s="122"/>
      <c r="L476" s="126"/>
    </row>
    <row r="477" spans="1:12" s="127" customFormat="1" ht="12.75" customHeight="1">
      <c r="A477" s="118" t="s">
        <v>406</v>
      </c>
      <c r="B477" s="119"/>
      <c r="C477" s="132"/>
      <c r="D477" s="119">
        <v>4440</v>
      </c>
      <c r="E477" s="121"/>
      <c r="F477" s="122" t="s">
        <v>153</v>
      </c>
      <c r="G477" s="123">
        <v>2200</v>
      </c>
      <c r="H477" s="124">
        <v>1719.56</v>
      </c>
      <c r="I477" s="125">
        <f t="shared" si="17"/>
        <v>78.16181818181818</v>
      </c>
      <c r="J477" s="122" t="s">
        <v>413</v>
      </c>
      <c r="K477" s="122"/>
      <c r="L477" s="126"/>
    </row>
    <row r="478" spans="1:12" s="127" customFormat="1" ht="12.75">
      <c r="A478" s="89"/>
      <c r="B478" s="90"/>
      <c r="C478" s="130">
        <v>85295</v>
      </c>
      <c r="D478" s="90"/>
      <c r="E478" s="92"/>
      <c r="F478" s="112" t="s">
        <v>414</v>
      </c>
      <c r="G478" s="113">
        <f>SUM(G479:G489)</f>
        <v>164170</v>
      </c>
      <c r="H478" s="114">
        <f>SUM(H479:H489)</f>
        <v>57627</v>
      </c>
      <c r="I478" s="115">
        <f t="shared" si="17"/>
        <v>35.10202838521045</v>
      </c>
      <c r="J478" s="122"/>
      <c r="K478" s="122"/>
      <c r="L478" s="126"/>
    </row>
    <row r="479" spans="1:12" s="129" customFormat="1" ht="12.75">
      <c r="A479" s="118"/>
      <c r="B479" s="119"/>
      <c r="C479" s="132"/>
      <c r="D479" s="119">
        <v>2820</v>
      </c>
      <c r="E479" s="121"/>
      <c r="F479" s="122" t="s">
        <v>415</v>
      </c>
      <c r="G479" s="123">
        <v>23000</v>
      </c>
      <c r="H479" s="124">
        <v>23000</v>
      </c>
      <c r="I479" s="125">
        <f t="shared" si="17"/>
        <v>100</v>
      </c>
      <c r="J479" s="122"/>
      <c r="K479" s="122"/>
      <c r="L479" s="126"/>
    </row>
    <row r="480" spans="1:12" s="129" customFormat="1" ht="12.75">
      <c r="A480" s="118"/>
      <c r="B480" s="119"/>
      <c r="C480" s="132"/>
      <c r="D480" s="119">
        <v>2820</v>
      </c>
      <c r="E480" s="121"/>
      <c r="F480" s="122" t="s">
        <v>416</v>
      </c>
      <c r="G480" s="123">
        <v>17000</v>
      </c>
      <c r="H480" s="124">
        <v>16115</v>
      </c>
      <c r="I480" s="125">
        <f t="shared" si="17"/>
        <v>94.79411764705883</v>
      </c>
      <c r="J480" s="122"/>
      <c r="K480" s="122"/>
      <c r="L480" s="126"/>
    </row>
    <row r="481" spans="1:12" s="129" customFormat="1" ht="12.75">
      <c r="A481" s="118"/>
      <c r="B481" s="119"/>
      <c r="C481" s="132"/>
      <c r="D481" s="119">
        <v>3110</v>
      </c>
      <c r="E481" s="121"/>
      <c r="F481" s="122" t="s">
        <v>417</v>
      </c>
      <c r="G481" s="123">
        <v>33848</v>
      </c>
      <c r="H481" s="124">
        <v>0</v>
      </c>
      <c r="I481" s="125">
        <f t="shared" si="17"/>
        <v>0</v>
      </c>
      <c r="J481" s="122"/>
      <c r="K481" s="122"/>
      <c r="L481" s="126"/>
    </row>
    <row r="482" spans="1:12" s="129" customFormat="1" ht="12.75">
      <c r="A482" s="118"/>
      <c r="B482" s="119"/>
      <c r="C482" s="132"/>
      <c r="D482" s="119">
        <v>3110</v>
      </c>
      <c r="E482" s="121"/>
      <c r="F482" s="122" t="s">
        <v>418</v>
      </c>
      <c r="G482" s="123">
        <v>16000</v>
      </c>
      <c r="H482" s="124">
        <v>15680</v>
      </c>
      <c r="I482" s="125">
        <f t="shared" si="17"/>
        <v>98</v>
      </c>
      <c r="J482" s="122"/>
      <c r="K482" s="122"/>
      <c r="L482" s="126"/>
    </row>
    <row r="483" spans="1:12" s="129" customFormat="1" ht="12.75">
      <c r="A483" s="118"/>
      <c r="B483" s="119"/>
      <c r="C483" s="132"/>
      <c r="D483" s="119">
        <v>3110</v>
      </c>
      <c r="E483" s="121"/>
      <c r="F483" s="122" t="s">
        <v>419</v>
      </c>
      <c r="G483" s="123">
        <v>9552</v>
      </c>
      <c r="H483" s="124">
        <v>2832</v>
      </c>
      <c r="I483" s="125">
        <f t="shared" si="17"/>
        <v>29.64824120603015</v>
      </c>
      <c r="J483" s="122"/>
      <c r="K483" s="122"/>
      <c r="L483" s="126"/>
    </row>
    <row r="484" spans="1:12" s="129" customFormat="1" ht="12.75" customHeight="1">
      <c r="A484" s="118"/>
      <c r="B484" s="119"/>
      <c r="C484" s="132"/>
      <c r="D484" s="119">
        <v>4110</v>
      </c>
      <c r="E484" s="121"/>
      <c r="F484" s="122" t="s">
        <v>420</v>
      </c>
      <c r="G484" s="123">
        <v>2808</v>
      </c>
      <c r="H484" s="124">
        <v>0</v>
      </c>
      <c r="I484" s="125">
        <f t="shared" si="17"/>
        <v>0</v>
      </c>
      <c r="J484" s="122" t="s">
        <v>421</v>
      </c>
      <c r="K484" s="122"/>
      <c r="L484" s="126"/>
    </row>
    <row r="485" spans="1:12" s="129" customFormat="1" ht="12.75">
      <c r="A485" s="118"/>
      <c r="B485" s="119"/>
      <c r="C485" s="132"/>
      <c r="D485" s="119">
        <v>4120</v>
      </c>
      <c r="E485" s="121"/>
      <c r="F485" s="122" t="s">
        <v>131</v>
      </c>
      <c r="G485" s="123">
        <v>395</v>
      </c>
      <c r="H485" s="124">
        <v>0</v>
      </c>
      <c r="I485" s="125">
        <f t="shared" si="17"/>
        <v>0</v>
      </c>
      <c r="J485" s="122"/>
      <c r="K485" s="122"/>
      <c r="L485" s="126"/>
    </row>
    <row r="486" spans="1:12" s="129" customFormat="1" ht="12.75">
      <c r="A486" s="118"/>
      <c r="B486" s="119"/>
      <c r="C486" s="132"/>
      <c r="D486" s="119">
        <v>4170</v>
      </c>
      <c r="E486" s="121"/>
      <c r="F486" s="122" t="s">
        <v>133</v>
      </c>
      <c r="G486" s="123">
        <v>23177</v>
      </c>
      <c r="H486" s="124">
        <v>0</v>
      </c>
      <c r="I486" s="125">
        <f t="shared" si="17"/>
        <v>0</v>
      </c>
      <c r="J486" s="122"/>
      <c r="K486" s="122"/>
      <c r="L486" s="126"/>
    </row>
    <row r="487" spans="1:12" s="127" customFormat="1" ht="12.75">
      <c r="A487" s="118"/>
      <c r="B487" s="119"/>
      <c r="C487" s="132"/>
      <c r="D487" s="119">
        <v>4210</v>
      </c>
      <c r="E487" s="121"/>
      <c r="F487" s="122" t="s">
        <v>135</v>
      </c>
      <c r="G487" s="123">
        <v>2000</v>
      </c>
      <c r="H487" s="124">
        <v>0</v>
      </c>
      <c r="I487" s="125">
        <f t="shared" si="17"/>
        <v>0</v>
      </c>
      <c r="J487" s="122"/>
      <c r="K487" s="122"/>
      <c r="L487" s="126"/>
    </row>
    <row r="488" spans="1:12" s="127" customFormat="1" ht="12.75">
      <c r="A488" s="118"/>
      <c r="B488" s="119"/>
      <c r="C488" s="132"/>
      <c r="D488" s="119">
        <v>4220</v>
      </c>
      <c r="E488" s="121"/>
      <c r="F488" s="122" t="s">
        <v>172</v>
      </c>
      <c r="G488" s="123">
        <v>28000</v>
      </c>
      <c r="H488" s="124">
        <v>0</v>
      </c>
      <c r="I488" s="125">
        <f t="shared" si="17"/>
        <v>0</v>
      </c>
      <c r="J488" s="122"/>
      <c r="K488" s="122"/>
      <c r="L488" s="126"/>
    </row>
    <row r="489" spans="1:12" s="127" customFormat="1" ht="12.75">
      <c r="A489" s="118"/>
      <c r="B489" s="119"/>
      <c r="C489" s="130"/>
      <c r="D489" s="119">
        <v>4300</v>
      </c>
      <c r="E489" s="121"/>
      <c r="F489" s="122" t="s">
        <v>144</v>
      </c>
      <c r="G489" s="123">
        <v>8390</v>
      </c>
      <c r="H489" s="124">
        <v>0</v>
      </c>
      <c r="I489" s="125">
        <f t="shared" si="17"/>
        <v>0</v>
      </c>
      <c r="J489" s="122"/>
      <c r="K489" s="122"/>
      <c r="L489" s="126"/>
    </row>
    <row r="490" spans="1:12" s="127" customFormat="1" ht="12.75">
      <c r="A490" s="118"/>
      <c r="B490" s="119"/>
      <c r="C490" s="130"/>
      <c r="D490" s="119"/>
      <c r="E490" s="121"/>
      <c r="F490" s="122"/>
      <c r="G490" s="123"/>
      <c r="H490" s="124"/>
      <c r="I490" s="125"/>
      <c r="J490" s="112"/>
      <c r="K490" s="112"/>
      <c r="L490" s="126"/>
    </row>
    <row r="491" spans="1:12" s="127" customFormat="1" ht="12.75">
      <c r="A491" s="89"/>
      <c r="B491" s="90"/>
      <c r="C491" s="130"/>
      <c r="D491" s="90"/>
      <c r="E491" s="92"/>
      <c r="F491" s="107" t="s">
        <v>422</v>
      </c>
      <c r="G491" s="108">
        <f>SUM(G492:G501)/2</f>
        <v>101742</v>
      </c>
      <c r="H491" s="109">
        <f>SUM(H492:H501)/2</f>
        <v>32779.740000000005</v>
      </c>
      <c r="I491" s="110">
        <f aca="true" t="shared" si="18" ref="I491:I501">H491/G491*100</f>
        <v>32.218493837353314</v>
      </c>
      <c r="J491" s="107"/>
      <c r="K491" s="107"/>
      <c r="L491" s="126"/>
    </row>
    <row r="492" spans="1:12" s="127" customFormat="1" ht="15" customHeight="1">
      <c r="A492" s="89"/>
      <c r="B492" s="90"/>
      <c r="C492" s="130">
        <v>75023</v>
      </c>
      <c r="D492" s="90"/>
      <c r="E492" s="92"/>
      <c r="F492" s="112" t="s">
        <v>423</v>
      </c>
      <c r="G492" s="113">
        <f>SUM(G493:G501)</f>
        <v>101742</v>
      </c>
      <c r="H492" s="114">
        <f>SUM(H493:H501)</f>
        <v>32779.740000000005</v>
      </c>
      <c r="I492" s="115">
        <f t="shared" si="18"/>
        <v>32.218493837353314</v>
      </c>
      <c r="J492" s="112"/>
      <c r="K492" s="112"/>
      <c r="L492" s="126"/>
    </row>
    <row r="493" spans="1:12" s="127" customFormat="1" ht="26.25" customHeight="1">
      <c r="A493" s="118"/>
      <c r="B493" s="119"/>
      <c r="C493" s="130"/>
      <c r="D493" s="119">
        <v>4010</v>
      </c>
      <c r="E493" s="121"/>
      <c r="F493" s="122" t="s">
        <v>169</v>
      </c>
      <c r="G493" s="123">
        <v>67610</v>
      </c>
      <c r="H493" s="124">
        <v>20258.88</v>
      </c>
      <c r="I493" s="125">
        <f t="shared" si="18"/>
        <v>29.964324804023075</v>
      </c>
      <c r="J493" s="122" t="s">
        <v>424</v>
      </c>
      <c r="K493" s="122"/>
      <c r="L493" s="126"/>
    </row>
    <row r="494" spans="1:12" s="127" customFormat="1" ht="12.75" customHeight="1">
      <c r="A494" s="118"/>
      <c r="B494" s="119"/>
      <c r="C494" s="130"/>
      <c r="D494" s="119">
        <v>4040</v>
      </c>
      <c r="E494" s="121"/>
      <c r="F494" s="122" t="s">
        <v>399</v>
      </c>
      <c r="G494" s="123">
        <v>5396</v>
      </c>
      <c r="H494" s="124">
        <v>3326.03</v>
      </c>
      <c r="I494" s="125">
        <f t="shared" si="18"/>
        <v>61.63880652335063</v>
      </c>
      <c r="J494" s="122" t="s">
        <v>388</v>
      </c>
      <c r="K494" s="122"/>
      <c r="L494" s="126"/>
    </row>
    <row r="495" spans="1:12" s="127" customFormat="1" ht="12.75" customHeight="1">
      <c r="A495" s="118"/>
      <c r="B495" s="119"/>
      <c r="C495" s="130"/>
      <c r="D495" s="119">
        <v>4110</v>
      </c>
      <c r="E495" s="121"/>
      <c r="F495" s="122" t="s">
        <v>129</v>
      </c>
      <c r="G495" s="123">
        <v>12928</v>
      </c>
      <c r="H495" s="124">
        <v>3835.72</v>
      </c>
      <c r="I495" s="125">
        <f t="shared" si="18"/>
        <v>29.669863861386137</v>
      </c>
      <c r="J495" s="122" t="s">
        <v>346</v>
      </c>
      <c r="K495" s="122"/>
      <c r="L495" s="126"/>
    </row>
    <row r="496" spans="1:12" s="127" customFormat="1" ht="12.75" customHeight="1">
      <c r="A496" s="118"/>
      <c r="B496" s="119"/>
      <c r="C496" s="130"/>
      <c r="D496" s="119">
        <v>4120</v>
      </c>
      <c r="E496" s="121"/>
      <c r="F496" s="122" t="s">
        <v>131</v>
      </c>
      <c r="G496" s="123">
        <v>1838</v>
      </c>
      <c r="H496" s="124">
        <v>545.81</v>
      </c>
      <c r="I496" s="125">
        <f t="shared" si="18"/>
        <v>29.69586507072905</v>
      </c>
      <c r="J496" s="122" t="s">
        <v>347</v>
      </c>
      <c r="K496" s="122"/>
      <c r="L496" s="126"/>
    </row>
    <row r="497" spans="1:12" s="127" customFormat="1" ht="12.75" customHeight="1">
      <c r="A497" s="118"/>
      <c r="B497" s="119"/>
      <c r="C497" s="130"/>
      <c r="D497" s="119">
        <v>4210</v>
      </c>
      <c r="E497" s="121"/>
      <c r="F497" s="122" t="s">
        <v>135</v>
      </c>
      <c r="G497" s="123">
        <v>4000</v>
      </c>
      <c r="H497" s="124">
        <v>289.47</v>
      </c>
      <c r="I497" s="125">
        <f t="shared" si="18"/>
        <v>7.23675</v>
      </c>
      <c r="J497" s="122" t="s">
        <v>425</v>
      </c>
      <c r="K497" s="122"/>
      <c r="L497" s="126"/>
    </row>
    <row r="498" spans="1:12" s="127" customFormat="1" ht="12.75">
      <c r="A498" s="118"/>
      <c r="B498" s="119"/>
      <c r="C498" s="130"/>
      <c r="D498" s="119">
        <v>4270</v>
      </c>
      <c r="E498" s="121"/>
      <c r="F498" s="122" t="s">
        <v>141</v>
      </c>
      <c r="G498" s="123">
        <v>1000</v>
      </c>
      <c r="H498" s="124">
        <v>0</v>
      </c>
      <c r="I498" s="125">
        <f t="shared" si="18"/>
        <v>0</v>
      </c>
      <c r="J498" s="122"/>
      <c r="K498" s="122"/>
      <c r="L498" s="126"/>
    </row>
    <row r="499" spans="1:12" s="127" customFormat="1" ht="12.75" customHeight="1">
      <c r="A499" s="118"/>
      <c r="B499" s="119"/>
      <c r="C499" s="130"/>
      <c r="D499" s="119">
        <v>4300</v>
      </c>
      <c r="E499" s="121"/>
      <c r="F499" s="122" t="s">
        <v>144</v>
      </c>
      <c r="G499" s="123">
        <v>7000</v>
      </c>
      <c r="H499" s="124">
        <v>4353.83</v>
      </c>
      <c r="I499" s="125">
        <f t="shared" si="18"/>
        <v>62.19757142857143</v>
      </c>
      <c r="J499" s="122" t="s">
        <v>426</v>
      </c>
      <c r="K499" s="122"/>
      <c r="L499" s="126"/>
    </row>
    <row r="500" spans="1:12" s="127" customFormat="1" ht="12.75">
      <c r="A500" s="118"/>
      <c r="B500" s="119"/>
      <c r="C500" s="130"/>
      <c r="D500" s="119">
        <v>4410</v>
      </c>
      <c r="E500" s="121"/>
      <c r="F500" s="122" t="s">
        <v>180</v>
      </c>
      <c r="G500" s="123">
        <v>500</v>
      </c>
      <c r="H500" s="124">
        <v>170</v>
      </c>
      <c r="I500" s="125">
        <f t="shared" si="18"/>
        <v>34</v>
      </c>
      <c r="J500" s="122"/>
      <c r="K500" s="122"/>
      <c r="L500" s="126"/>
    </row>
    <row r="501" spans="1:12" s="127" customFormat="1" ht="12.75">
      <c r="A501" s="118"/>
      <c r="B501" s="119"/>
      <c r="C501" s="130"/>
      <c r="D501" s="119">
        <v>4440</v>
      </c>
      <c r="E501" s="121"/>
      <c r="F501" s="122" t="s">
        <v>153</v>
      </c>
      <c r="G501" s="123">
        <v>1470</v>
      </c>
      <c r="H501" s="124">
        <v>0</v>
      </c>
      <c r="I501" s="125">
        <f t="shared" si="18"/>
        <v>0</v>
      </c>
      <c r="J501" s="122"/>
      <c r="K501" s="122"/>
      <c r="L501" s="126"/>
    </row>
    <row r="502" spans="1:12" s="38" customFormat="1" ht="12.75">
      <c r="A502" s="133"/>
      <c r="B502" s="133"/>
      <c r="C502" s="134"/>
      <c r="D502" s="133"/>
      <c r="E502" s="135"/>
      <c r="F502" s="136"/>
      <c r="G502" s="137"/>
      <c r="H502" s="138"/>
      <c r="I502" s="115"/>
      <c r="J502" s="122"/>
      <c r="K502" s="122"/>
      <c r="L502" s="33"/>
    </row>
    <row r="503" spans="1:12" s="111" customFormat="1" ht="13.5" customHeight="1">
      <c r="A503" s="103" t="s">
        <v>26</v>
      </c>
      <c r="B503" s="103"/>
      <c r="C503" s="139"/>
      <c r="D503" s="103"/>
      <c r="E503" s="140"/>
      <c r="F503" s="107" t="s">
        <v>427</v>
      </c>
      <c r="G503" s="108">
        <f>SUM(G504:G535)/2</f>
        <v>1617545</v>
      </c>
      <c r="H503" s="109">
        <f>SUM(H504:H535)/2</f>
        <v>1006144.6000000001</v>
      </c>
      <c r="I503" s="110">
        <f aca="true" t="shared" si="19" ref="I503:I535">H503/G503*100</f>
        <v>62.20195419601928</v>
      </c>
      <c r="J503" s="107"/>
      <c r="K503" s="107"/>
      <c r="L503" s="33"/>
    </row>
    <row r="504" spans="1:12" s="117" customFormat="1" ht="12.75">
      <c r="A504" s="89"/>
      <c r="B504" s="90"/>
      <c r="C504" s="91">
        <v>80101</v>
      </c>
      <c r="D504" s="90"/>
      <c r="E504" s="92"/>
      <c r="F504" s="112" t="s">
        <v>428</v>
      </c>
      <c r="G504" s="113">
        <f>SUM(G505:G508)</f>
        <v>60695</v>
      </c>
      <c r="H504" s="114">
        <f>SUM(H505:H508)</f>
        <v>19022.21</v>
      </c>
      <c r="I504" s="115">
        <f t="shared" si="19"/>
        <v>31.340654090122744</v>
      </c>
      <c r="J504" s="122"/>
      <c r="K504" s="122"/>
      <c r="L504" s="116"/>
    </row>
    <row r="505" spans="1:12" s="142" customFormat="1" ht="12.75">
      <c r="A505" s="118"/>
      <c r="B505" s="121"/>
      <c r="C505" s="147"/>
      <c r="D505" s="148">
        <v>4210</v>
      </c>
      <c r="E505" s="121"/>
      <c r="F505" s="122" t="s">
        <v>135</v>
      </c>
      <c r="G505" s="123">
        <v>595</v>
      </c>
      <c r="H505" s="124">
        <v>0</v>
      </c>
      <c r="I505" s="125">
        <f t="shared" si="19"/>
        <v>0</v>
      </c>
      <c r="J505" s="122"/>
      <c r="K505" s="122"/>
      <c r="L505" s="116"/>
    </row>
    <row r="506" spans="1:12" s="142" customFormat="1" ht="12.75" customHeight="1">
      <c r="A506" s="118"/>
      <c r="B506" s="121"/>
      <c r="C506" s="147"/>
      <c r="D506" s="148">
        <v>4260</v>
      </c>
      <c r="E506" s="121"/>
      <c r="F506" s="122" t="s">
        <v>139</v>
      </c>
      <c r="G506" s="123">
        <v>7100</v>
      </c>
      <c r="H506" s="124">
        <v>4966.32</v>
      </c>
      <c r="I506" s="125">
        <f t="shared" si="19"/>
        <v>69.9481690140845</v>
      </c>
      <c r="J506" s="122" t="s">
        <v>429</v>
      </c>
      <c r="K506" s="122"/>
      <c r="L506" s="116"/>
    </row>
    <row r="507" spans="1:12" s="142" customFormat="1" ht="12.75" customHeight="1">
      <c r="A507" s="118"/>
      <c r="B507" s="121"/>
      <c r="C507" s="147"/>
      <c r="D507" s="148">
        <v>4270</v>
      </c>
      <c r="E507" s="121"/>
      <c r="F507" s="122" t="s">
        <v>141</v>
      </c>
      <c r="G507" s="123">
        <v>47000</v>
      </c>
      <c r="H507" s="124">
        <v>11015.76</v>
      </c>
      <c r="I507" s="125">
        <f t="shared" si="19"/>
        <v>23.437787234042553</v>
      </c>
      <c r="J507" s="122" t="s">
        <v>430</v>
      </c>
      <c r="K507" s="122"/>
      <c r="L507" s="116"/>
    </row>
    <row r="508" spans="1:12" s="142" customFormat="1" ht="28.5" customHeight="1">
      <c r="A508" s="118"/>
      <c r="B508" s="121"/>
      <c r="C508" s="147"/>
      <c r="D508" s="148">
        <v>4300</v>
      </c>
      <c r="E508" s="121"/>
      <c r="F508" s="122" t="s">
        <v>144</v>
      </c>
      <c r="G508" s="123">
        <v>6000</v>
      </c>
      <c r="H508" s="124">
        <v>3040.13</v>
      </c>
      <c r="I508" s="125">
        <f t="shared" si="19"/>
        <v>50.66883333333333</v>
      </c>
      <c r="J508" s="122" t="s">
        <v>431</v>
      </c>
      <c r="K508" s="122"/>
      <c r="L508" s="116"/>
    </row>
    <row r="509" spans="1:12" s="127" customFormat="1" ht="12.75">
      <c r="A509" s="89"/>
      <c r="B509" s="90"/>
      <c r="C509" s="91">
        <v>80104</v>
      </c>
      <c r="D509" s="90"/>
      <c r="E509" s="92"/>
      <c r="F509" s="112" t="s">
        <v>432</v>
      </c>
      <c r="G509" s="113">
        <f>SUM(G510:G510)</f>
        <v>20400</v>
      </c>
      <c r="H509" s="114">
        <f>SUM(H510:H510)</f>
        <v>13950.69</v>
      </c>
      <c r="I509" s="115">
        <f t="shared" si="19"/>
        <v>68.38573529411764</v>
      </c>
      <c r="J509" s="122"/>
      <c r="K509" s="122"/>
      <c r="L509" s="126"/>
    </row>
    <row r="510" spans="1:12" s="129" customFormat="1" ht="12.75" customHeight="1">
      <c r="A510" s="118"/>
      <c r="B510" s="121"/>
      <c r="C510" s="147"/>
      <c r="D510" s="148">
        <v>4270</v>
      </c>
      <c r="E510" s="121"/>
      <c r="F510" s="122" t="s">
        <v>141</v>
      </c>
      <c r="G510" s="123">
        <v>20400</v>
      </c>
      <c r="H510" s="124">
        <v>13950.69</v>
      </c>
      <c r="I510" s="125">
        <f t="shared" si="19"/>
        <v>68.38573529411764</v>
      </c>
      <c r="J510" s="122" t="s">
        <v>433</v>
      </c>
      <c r="K510" s="122"/>
      <c r="L510" s="126"/>
    </row>
    <row r="511" spans="1:12" s="127" customFormat="1" ht="12.75">
      <c r="A511" s="89"/>
      <c r="B511" s="90"/>
      <c r="C511" s="91">
        <v>80110</v>
      </c>
      <c r="D511" s="90"/>
      <c r="E511" s="92"/>
      <c r="F511" s="112" t="s">
        <v>207</v>
      </c>
      <c r="G511" s="113">
        <f>SUM(G512:G512)</f>
        <v>45000</v>
      </c>
      <c r="H511" s="114">
        <f>SUM(H512:H512)</f>
        <v>44862.4</v>
      </c>
      <c r="I511" s="115">
        <f t="shared" si="19"/>
        <v>99.69422222222222</v>
      </c>
      <c r="J511" s="122"/>
      <c r="K511" s="122"/>
      <c r="L511" s="126"/>
    </row>
    <row r="512" spans="1:12" s="129" customFormat="1" ht="12.75" customHeight="1">
      <c r="A512" s="118"/>
      <c r="B512" s="121"/>
      <c r="C512" s="147"/>
      <c r="D512" s="148">
        <v>4270</v>
      </c>
      <c r="E512" s="121"/>
      <c r="F512" s="122" t="s">
        <v>141</v>
      </c>
      <c r="G512" s="123">
        <v>45000</v>
      </c>
      <c r="H512" s="222">
        <v>44862.4</v>
      </c>
      <c r="I512" s="125">
        <f t="shared" si="19"/>
        <v>99.69422222222222</v>
      </c>
      <c r="J512" s="122" t="s">
        <v>434</v>
      </c>
      <c r="K512" s="122"/>
      <c r="L512" s="126"/>
    </row>
    <row r="513" spans="1:12" s="127" customFormat="1" ht="12.75">
      <c r="A513" s="89"/>
      <c r="B513" s="90"/>
      <c r="C513" s="91">
        <v>80120</v>
      </c>
      <c r="D513" s="90"/>
      <c r="E513" s="92"/>
      <c r="F513" s="112" t="s">
        <v>323</v>
      </c>
      <c r="G513" s="113">
        <f>SUM(G514:G514)</f>
        <v>15000</v>
      </c>
      <c r="H513" s="114">
        <f>SUM(H514:H514)</f>
        <v>10731.47</v>
      </c>
      <c r="I513" s="115">
        <f t="shared" si="19"/>
        <v>71.54313333333333</v>
      </c>
      <c r="J513" s="122"/>
      <c r="K513" s="122"/>
      <c r="L513" s="126"/>
    </row>
    <row r="514" spans="1:12" s="129" customFormat="1" ht="12.75" customHeight="1">
      <c r="A514" s="118"/>
      <c r="B514" s="121"/>
      <c r="C514" s="147"/>
      <c r="D514" s="148">
        <v>4270</v>
      </c>
      <c r="E514" s="121"/>
      <c r="F514" s="122" t="s">
        <v>141</v>
      </c>
      <c r="G514" s="123">
        <v>15000</v>
      </c>
      <c r="H514" s="124">
        <v>10731.47</v>
      </c>
      <c r="I514" s="125">
        <f t="shared" si="19"/>
        <v>71.54313333333333</v>
      </c>
      <c r="J514" s="122" t="s">
        <v>435</v>
      </c>
      <c r="K514" s="122"/>
      <c r="L514" s="126"/>
    </row>
    <row r="515" spans="1:12" s="127" customFormat="1" ht="12.75">
      <c r="A515" s="89"/>
      <c r="B515" s="90"/>
      <c r="C515" s="91">
        <v>80130</v>
      </c>
      <c r="D515" s="90"/>
      <c r="E515" s="92"/>
      <c r="F515" s="112" t="s">
        <v>436</v>
      </c>
      <c r="G515" s="113">
        <f>SUM(G516:G516)</f>
        <v>15000</v>
      </c>
      <c r="H515" s="114">
        <f>SUM(H516:H516)</f>
        <v>14300</v>
      </c>
      <c r="I515" s="115">
        <f t="shared" si="19"/>
        <v>95.33333333333334</v>
      </c>
      <c r="J515" s="122"/>
      <c r="K515" s="122"/>
      <c r="L515" s="126"/>
    </row>
    <row r="516" spans="1:12" s="129" customFormat="1" ht="12.75" customHeight="1">
      <c r="A516" s="118"/>
      <c r="B516" s="121"/>
      <c r="C516" s="147"/>
      <c r="D516" s="148">
        <v>4270</v>
      </c>
      <c r="E516" s="121"/>
      <c r="F516" s="122" t="s">
        <v>141</v>
      </c>
      <c r="G516" s="123">
        <v>15000</v>
      </c>
      <c r="H516" s="124">
        <v>14300</v>
      </c>
      <c r="I516" s="125">
        <f t="shared" si="19"/>
        <v>95.33333333333334</v>
      </c>
      <c r="J516" s="122" t="s">
        <v>437</v>
      </c>
      <c r="K516" s="122"/>
      <c r="L516" s="126"/>
    </row>
    <row r="517" spans="1:12" s="127" customFormat="1" ht="12.75">
      <c r="A517" s="89"/>
      <c r="B517" s="90"/>
      <c r="C517" s="97">
        <v>80195</v>
      </c>
      <c r="D517" s="90"/>
      <c r="E517" s="92"/>
      <c r="F517" s="112" t="s">
        <v>161</v>
      </c>
      <c r="G517" s="113">
        <f>SUM(G518:G519)</f>
        <v>301181</v>
      </c>
      <c r="H517" s="114">
        <f>SUM(H518:H519)</f>
        <v>282183.37</v>
      </c>
      <c r="I517" s="115">
        <f t="shared" si="19"/>
        <v>93.6922880261371</v>
      </c>
      <c r="J517" s="122"/>
      <c r="K517" s="122"/>
      <c r="L517" s="126"/>
    </row>
    <row r="518" spans="1:12" s="129" customFormat="1" ht="12.75" customHeight="1">
      <c r="A518" s="118"/>
      <c r="B518" s="119"/>
      <c r="C518" s="223"/>
      <c r="D518" s="119">
        <v>4270</v>
      </c>
      <c r="E518" s="121"/>
      <c r="F518" s="122" t="s">
        <v>141</v>
      </c>
      <c r="G518" s="123">
        <v>14500</v>
      </c>
      <c r="H518" s="124">
        <v>1509.37</v>
      </c>
      <c r="I518" s="125">
        <f t="shared" si="19"/>
        <v>10.409448275862069</v>
      </c>
      <c r="J518" s="122" t="s">
        <v>438</v>
      </c>
      <c r="K518" s="122"/>
      <c r="L518" s="126"/>
    </row>
    <row r="519" spans="1:12" s="129" customFormat="1" ht="12.75" customHeight="1">
      <c r="A519" s="118"/>
      <c r="B519" s="119"/>
      <c r="C519" s="223"/>
      <c r="D519" s="119">
        <v>4440</v>
      </c>
      <c r="E519" s="121"/>
      <c r="F519" s="122" t="s">
        <v>153</v>
      </c>
      <c r="G519" s="123">
        <v>286681</v>
      </c>
      <c r="H519" s="124">
        <v>280674</v>
      </c>
      <c r="I519" s="125">
        <f t="shared" si="19"/>
        <v>97.90463965173835</v>
      </c>
      <c r="J519" s="122" t="s">
        <v>228</v>
      </c>
      <c r="K519" s="122"/>
      <c r="L519" s="126"/>
    </row>
    <row r="520" spans="1:12" s="127" customFormat="1" ht="12.75" customHeight="1">
      <c r="A520" s="89"/>
      <c r="B520" s="90"/>
      <c r="C520" s="91">
        <v>80114</v>
      </c>
      <c r="D520" s="90"/>
      <c r="E520" s="92"/>
      <c r="F520" s="112" t="s">
        <v>439</v>
      </c>
      <c r="G520" s="113">
        <f>SUM(G521:G535)</f>
        <v>1160269</v>
      </c>
      <c r="H520" s="114">
        <f>SUM(H521:H535)</f>
        <v>621094.46</v>
      </c>
      <c r="I520" s="115">
        <f t="shared" si="19"/>
        <v>53.53021239040257</v>
      </c>
      <c r="J520" s="112" t="s">
        <v>440</v>
      </c>
      <c r="K520" s="112"/>
      <c r="L520" s="126"/>
    </row>
    <row r="521" spans="1:12" s="129" customFormat="1" ht="12.75" customHeight="1">
      <c r="A521" s="118"/>
      <c r="B521" s="119"/>
      <c r="C521" s="141"/>
      <c r="D521" s="119">
        <v>3020</v>
      </c>
      <c r="E521" s="121"/>
      <c r="F521" s="122" t="s">
        <v>208</v>
      </c>
      <c r="G521" s="123">
        <v>2800</v>
      </c>
      <c r="H521" s="124">
        <v>1930.16</v>
      </c>
      <c r="I521" s="125">
        <f t="shared" si="19"/>
        <v>68.93428571428572</v>
      </c>
      <c r="J521" s="122" t="s">
        <v>231</v>
      </c>
      <c r="K521" s="122"/>
      <c r="L521" s="126"/>
    </row>
    <row r="522" spans="1:12" s="127" customFormat="1" ht="27" customHeight="1">
      <c r="A522" s="118"/>
      <c r="B522" s="119"/>
      <c r="C522" s="147"/>
      <c r="D522" s="119">
        <v>4010</v>
      </c>
      <c r="E522" s="121"/>
      <c r="F522" s="122" t="s">
        <v>125</v>
      </c>
      <c r="G522" s="123">
        <v>749627</v>
      </c>
      <c r="H522" s="124">
        <v>380395.29</v>
      </c>
      <c r="I522" s="125">
        <f t="shared" si="19"/>
        <v>50.744608985535464</v>
      </c>
      <c r="J522" s="122" t="s">
        <v>441</v>
      </c>
      <c r="K522" s="122"/>
      <c r="L522" s="126"/>
    </row>
    <row r="523" spans="1:12" s="127" customFormat="1" ht="12.75" customHeight="1">
      <c r="A523" s="118"/>
      <c r="B523" s="119"/>
      <c r="C523" s="147"/>
      <c r="D523" s="119">
        <v>4040</v>
      </c>
      <c r="E523" s="121"/>
      <c r="F523" s="122" t="s">
        <v>127</v>
      </c>
      <c r="G523" s="123">
        <v>61550</v>
      </c>
      <c r="H523" s="124">
        <v>61549.3</v>
      </c>
      <c r="I523" s="125">
        <f t="shared" si="19"/>
        <v>99.99886271324128</v>
      </c>
      <c r="J523" s="122" t="s">
        <v>232</v>
      </c>
      <c r="K523" s="122"/>
      <c r="L523" s="126"/>
    </row>
    <row r="524" spans="1:12" s="127" customFormat="1" ht="12.75" customHeight="1">
      <c r="A524" s="118"/>
      <c r="B524" s="119"/>
      <c r="C524" s="147"/>
      <c r="D524" s="119">
        <v>4110</v>
      </c>
      <c r="E524" s="121"/>
      <c r="F524" s="122" t="s">
        <v>129</v>
      </c>
      <c r="G524" s="123">
        <v>146683</v>
      </c>
      <c r="H524" s="124">
        <v>83577.85</v>
      </c>
      <c r="I524" s="125">
        <f t="shared" si="19"/>
        <v>56.97855238848402</v>
      </c>
      <c r="J524" s="122" t="s">
        <v>212</v>
      </c>
      <c r="K524" s="122"/>
      <c r="L524" s="126"/>
    </row>
    <row r="525" spans="1:12" s="127" customFormat="1" ht="12.75" customHeight="1">
      <c r="A525" s="118"/>
      <c r="B525" s="119"/>
      <c r="C525" s="147"/>
      <c r="D525" s="119">
        <v>4120</v>
      </c>
      <c r="E525" s="121"/>
      <c r="F525" s="122" t="s">
        <v>131</v>
      </c>
      <c r="G525" s="123">
        <v>20846</v>
      </c>
      <c r="H525" s="124">
        <v>10764.25</v>
      </c>
      <c r="I525" s="125">
        <f t="shared" si="19"/>
        <v>51.637004701141706</v>
      </c>
      <c r="J525" s="122" t="s">
        <v>213</v>
      </c>
      <c r="K525" s="122"/>
      <c r="L525" s="126"/>
    </row>
    <row r="526" spans="1:12" s="127" customFormat="1" ht="12.75" customHeight="1">
      <c r="A526" s="118"/>
      <c r="B526" s="119"/>
      <c r="C526" s="147"/>
      <c r="D526" s="119">
        <v>4170</v>
      </c>
      <c r="E526" s="121"/>
      <c r="F526" s="122" t="s">
        <v>133</v>
      </c>
      <c r="G526" s="123">
        <v>17400</v>
      </c>
      <c r="H526" s="124">
        <v>8259.04</v>
      </c>
      <c r="I526" s="125">
        <f t="shared" si="19"/>
        <v>47.46574712643679</v>
      </c>
      <c r="J526" s="122" t="s">
        <v>216</v>
      </c>
      <c r="K526" s="122"/>
      <c r="L526" s="126"/>
    </row>
    <row r="527" spans="1:12" s="127" customFormat="1" ht="12.75" customHeight="1">
      <c r="A527" s="118"/>
      <c r="B527" s="119"/>
      <c r="C527" s="147"/>
      <c r="D527" s="119">
        <v>4210</v>
      </c>
      <c r="E527" s="121"/>
      <c r="F527" s="122" t="s">
        <v>135</v>
      </c>
      <c r="G527" s="123">
        <v>39500</v>
      </c>
      <c r="H527" s="124">
        <v>15346.48</v>
      </c>
      <c r="I527" s="125">
        <f t="shared" si="19"/>
        <v>38.85184810126582</v>
      </c>
      <c r="J527" s="122" t="s">
        <v>442</v>
      </c>
      <c r="K527" s="122"/>
      <c r="L527" s="126"/>
    </row>
    <row r="528" spans="1:12" s="127" customFormat="1" ht="12.75" customHeight="1">
      <c r="A528" s="118"/>
      <c r="B528" s="119"/>
      <c r="C528" s="147"/>
      <c r="D528" s="119">
        <v>4260</v>
      </c>
      <c r="E528" s="121"/>
      <c r="F528" s="122" t="s">
        <v>139</v>
      </c>
      <c r="G528" s="123">
        <v>20000</v>
      </c>
      <c r="H528" s="124">
        <v>10198.08</v>
      </c>
      <c r="I528" s="125">
        <f t="shared" si="19"/>
        <v>50.9904</v>
      </c>
      <c r="J528" s="149" t="s">
        <v>443</v>
      </c>
      <c r="K528" s="149"/>
      <c r="L528" s="126"/>
    </row>
    <row r="529" spans="1:12" s="173" customFormat="1" ht="12.75" customHeight="1">
      <c r="A529" s="118"/>
      <c r="B529" s="119"/>
      <c r="C529" s="147"/>
      <c r="D529" s="119">
        <v>4270</v>
      </c>
      <c r="E529" s="121"/>
      <c r="F529" s="122" t="s">
        <v>141</v>
      </c>
      <c r="G529" s="123">
        <v>7000</v>
      </c>
      <c r="H529" s="124">
        <v>1647.24</v>
      </c>
      <c r="I529" s="125">
        <f t="shared" si="19"/>
        <v>23.532</v>
      </c>
      <c r="J529" s="122" t="s">
        <v>444</v>
      </c>
      <c r="K529" s="122"/>
      <c r="L529" s="172"/>
    </row>
    <row r="530" spans="1:12" s="173" customFormat="1" ht="12.75" customHeight="1">
      <c r="A530" s="118"/>
      <c r="B530" s="119"/>
      <c r="C530" s="147"/>
      <c r="D530" s="119">
        <v>4280</v>
      </c>
      <c r="E530" s="121"/>
      <c r="F530" s="122" t="s">
        <v>142</v>
      </c>
      <c r="G530" s="123">
        <v>900</v>
      </c>
      <c r="H530" s="124">
        <v>276</v>
      </c>
      <c r="I530" s="125">
        <f t="shared" si="19"/>
        <v>30.666666666666664</v>
      </c>
      <c r="J530" s="122" t="s">
        <v>143</v>
      </c>
      <c r="K530" s="122"/>
      <c r="L530" s="172"/>
    </row>
    <row r="531" spans="1:12" s="127" customFormat="1" ht="25.5" customHeight="1">
      <c r="A531" s="118"/>
      <c r="B531" s="119"/>
      <c r="C531" s="147"/>
      <c r="D531" s="119">
        <v>4300</v>
      </c>
      <c r="E531" s="121"/>
      <c r="F531" s="122" t="s">
        <v>144</v>
      </c>
      <c r="G531" s="123">
        <v>75000</v>
      </c>
      <c r="H531" s="124">
        <v>29784.79</v>
      </c>
      <c r="I531" s="125">
        <f t="shared" si="19"/>
        <v>39.713053333333335</v>
      </c>
      <c r="J531" s="122" t="s">
        <v>445</v>
      </c>
      <c r="K531" s="122"/>
      <c r="L531" s="126"/>
    </row>
    <row r="532" spans="1:12" s="127" customFormat="1" ht="12.75" customHeight="1">
      <c r="A532" s="118"/>
      <c r="B532" s="119"/>
      <c r="C532" s="147"/>
      <c r="D532" s="119">
        <v>4350</v>
      </c>
      <c r="E532" s="121"/>
      <c r="F532" s="122" t="s">
        <v>146</v>
      </c>
      <c r="G532" s="123">
        <v>1500</v>
      </c>
      <c r="H532" s="124">
        <v>745.58</v>
      </c>
      <c r="I532" s="125">
        <f t="shared" si="19"/>
        <v>49.705333333333336</v>
      </c>
      <c r="J532" s="122" t="s">
        <v>222</v>
      </c>
      <c r="K532" s="122"/>
      <c r="L532" s="126"/>
    </row>
    <row r="533" spans="1:12" s="127" customFormat="1" ht="12.75" customHeight="1">
      <c r="A533" s="118"/>
      <c r="B533" s="119"/>
      <c r="C533" s="147"/>
      <c r="D533" s="119">
        <v>4410</v>
      </c>
      <c r="E533" s="121"/>
      <c r="F533" s="122" t="s">
        <v>180</v>
      </c>
      <c r="G533" s="123">
        <v>400</v>
      </c>
      <c r="H533" s="124">
        <v>47.4</v>
      </c>
      <c r="I533" s="125">
        <f t="shared" si="19"/>
        <v>11.85</v>
      </c>
      <c r="J533" s="122" t="s">
        <v>446</v>
      </c>
      <c r="K533" s="122"/>
      <c r="L533" s="126"/>
    </row>
    <row r="534" spans="1:12" s="127" customFormat="1" ht="12.75" customHeight="1">
      <c r="A534" s="118"/>
      <c r="B534" s="121"/>
      <c r="C534" s="147"/>
      <c r="D534" s="148">
        <v>4430</v>
      </c>
      <c r="E534" s="121"/>
      <c r="F534" s="122" t="s">
        <v>151</v>
      </c>
      <c r="G534" s="123">
        <v>818</v>
      </c>
      <c r="H534" s="124">
        <v>810</v>
      </c>
      <c r="I534" s="125">
        <f t="shared" si="19"/>
        <v>99.02200488997555</v>
      </c>
      <c r="J534" s="122" t="s">
        <v>447</v>
      </c>
      <c r="K534" s="122"/>
      <c r="L534" s="126"/>
    </row>
    <row r="535" spans="1:12" s="129" customFormat="1" ht="12.75" customHeight="1">
      <c r="A535" s="118"/>
      <c r="B535" s="121"/>
      <c r="C535" s="147"/>
      <c r="D535" s="148">
        <v>4440</v>
      </c>
      <c r="E535" s="121"/>
      <c r="F535" s="122" t="s">
        <v>153</v>
      </c>
      <c r="G535" s="123">
        <v>16245</v>
      </c>
      <c r="H535" s="124">
        <v>15763</v>
      </c>
      <c r="I535" s="125">
        <f t="shared" si="19"/>
        <v>97.03293321021853</v>
      </c>
      <c r="J535" s="122" t="s">
        <v>228</v>
      </c>
      <c r="K535" s="122"/>
      <c r="L535" s="126"/>
    </row>
    <row r="536" spans="1:12" s="129" customFormat="1" ht="12.75">
      <c r="A536" s="118"/>
      <c r="B536" s="121"/>
      <c r="C536" s="147"/>
      <c r="D536" s="148"/>
      <c r="E536" s="121"/>
      <c r="F536" s="122"/>
      <c r="G536" s="123"/>
      <c r="H536" s="124"/>
      <c r="I536" s="125"/>
      <c r="J536" s="122"/>
      <c r="K536" s="122"/>
      <c r="L536" s="126"/>
    </row>
    <row r="537" spans="1:12" s="111" customFormat="1" ht="13.5" customHeight="1">
      <c r="A537" s="103" t="s">
        <v>31</v>
      </c>
      <c r="B537" s="103"/>
      <c r="C537" s="139"/>
      <c r="D537" s="103"/>
      <c r="E537" s="140"/>
      <c r="F537" s="107" t="s">
        <v>448</v>
      </c>
      <c r="G537" s="108">
        <f>SUM(G538:G558)/2</f>
        <v>576893</v>
      </c>
      <c r="H537" s="109">
        <f>SUM(H538:H558)/2</f>
        <v>311122.24</v>
      </c>
      <c r="I537" s="110">
        <f aca="true" t="shared" si="20" ref="I537:I558">H537/G537*100</f>
        <v>53.93066651874784</v>
      </c>
      <c r="J537" s="107"/>
      <c r="K537" s="107"/>
      <c r="L537" s="33"/>
    </row>
    <row r="538" spans="1:12" s="117" customFormat="1" ht="12.75">
      <c r="A538" s="89"/>
      <c r="B538" s="90"/>
      <c r="C538" s="91">
        <v>85407</v>
      </c>
      <c r="D538" s="90"/>
      <c r="E538" s="92"/>
      <c r="F538" s="112" t="s">
        <v>449</v>
      </c>
      <c r="G538" s="113">
        <f>SUM(G539:G552)</f>
        <v>570693</v>
      </c>
      <c r="H538" s="114">
        <f>SUM(H539:H552)</f>
        <v>306922.26</v>
      </c>
      <c r="I538" s="115">
        <f t="shared" si="20"/>
        <v>53.780624609027974</v>
      </c>
      <c r="J538" s="112"/>
      <c r="K538" s="112"/>
      <c r="L538" s="116"/>
    </row>
    <row r="539" spans="1:12" s="173" customFormat="1" ht="12.75" customHeight="1">
      <c r="A539" s="118"/>
      <c r="B539" s="119"/>
      <c r="C539" s="224"/>
      <c r="D539" s="119">
        <v>3020</v>
      </c>
      <c r="E539" s="121"/>
      <c r="F539" s="122" t="s">
        <v>123</v>
      </c>
      <c r="G539" s="123">
        <v>2670</v>
      </c>
      <c r="H539" s="124">
        <v>0</v>
      </c>
      <c r="I539" s="125">
        <f t="shared" si="20"/>
        <v>0</v>
      </c>
      <c r="J539" s="122" t="s">
        <v>231</v>
      </c>
      <c r="K539" s="122"/>
      <c r="L539" s="172"/>
    </row>
    <row r="540" spans="1:12" s="173" customFormat="1" ht="12.75" customHeight="1">
      <c r="A540" s="118"/>
      <c r="B540" s="119"/>
      <c r="C540" s="203"/>
      <c r="D540" s="119">
        <v>4010</v>
      </c>
      <c r="E540" s="121"/>
      <c r="F540" s="122" t="s">
        <v>169</v>
      </c>
      <c r="G540" s="123">
        <v>387766</v>
      </c>
      <c r="H540" s="124">
        <v>198069.26</v>
      </c>
      <c r="I540" s="125">
        <f t="shared" si="20"/>
        <v>51.079584079057994</v>
      </c>
      <c r="J540" s="122" t="s">
        <v>210</v>
      </c>
      <c r="K540" s="122"/>
      <c r="L540" s="172"/>
    </row>
    <row r="541" spans="1:12" s="173" customFormat="1" ht="12.75" customHeight="1">
      <c r="A541" s="118"/>
      <c r="B541" s="119"/>
      <c r="C541" s="203"/>
      <c r="D541" s="119">
        <v>4040</v>
      </c>
      <c r="E541" s="121"/>
      <c r="F541" s="122" t="s">
        <v>127</v>
      </c>
      <c r="G541" s="123">
        <v>30802</v>
      </c>
      <c r="H541" s="124">
        <v>30801.3</v>
      </c>
      <c r="I541" s="125">
        <f t="shared" si="20"/>
        <v>99.99772742029738</v>
      </c>
      <c r="J541" s="122" t="s">
        <v>211</v>
      </c>
      <c r="K541" s="122"/>
      <c r="L541" s="172"/>
    </row>
    <row r="542" spans="1:12" s="173" customFormat="1" ht="12.75" customHeight="1">
      <c r="A542" s="118"/>
      <c r="B542" s="119"/>
      <c r="C542" s="203"/>
      <c r="D542" s="119">
        <v>4110</v>
      </c>
      <c r="E542" s="121"/>
      <c r="F542" s="122" t="s">
        <v>129</v>
      </c>
      <c r="G542" s="123">
        <v>76640</v>
      </c>
      <c r="H542" s="124">
        <v>40394.79</v>
      </c>
      <c r="I542" s="125">
        <f t="shared" si="20"/>
        <v>52.70718945720251</v>
      </c>
      <c r="J542" s="122" t="s">
        <v>212</v>
      </c>
      <c r="K542" s="122"/>
      <c r="L542" s="172"/>
    </row>
    <row r="543" spans="1:12" s="173" customFormat="1" ht="12.75" customHeight="1">
      <c r="A543" s="118"/>
      <c r="B543" s="119"/>
      <c r="C543" s="203"/>
      <c r="D543" s="119">
        <v>4120</v>
      </c>
      <c r="E543" s="121"/>
      <c r="F543" s="122" t="s">
        <v>131</v>
      </c>
      <c r="G543" s="123">
        <v>10896</v>
      </c>
      <c r="H543" s="124">
        <v>5522.99</v>
      </c>
      <c r="I543" s="125">
        <f t="shared" si="20"/>
        <v>50.688234214390604</v>
      </c>
      <c r="J543" s="122" t="s">
        <v>213</v>
      </c>
      <c r="K543" s="122"/>
      <c r="L543" s="172"/>
    </row>
    <row r="544" spans="1:12" s="173" customFormat="1" ht="12.75" customHeight="1">
      <c r="A544" s="118"/>
      <c r="B544" s="119"/>
      <c r="C544" s="203"/>
      <c r="D544" s="119">
        <v>4170</v>
      </c>
      <c r="E544" s="121"/>
      <c r="F544" s="122" t="s">
        <v>133</v>
      </c>
      <c r="G544" s="123">
        <v>770</v>
      </c>
      <c r="H544" s="124">
        <v>231</v>
      </c>
      <c r="I544" s="125">
        <f t="shared" si="20"/>
        <v>30</v>
      </c>
      <c r="J544" s="122" t="s">
        <v>289</v>
      </c>
      <c r="K544" s="122"/>
      <c r="L544" s="172"/>
    </row>
    <row r="545" spans="1:12" s="173" customFormat="1" ht="12.75" customHeight="1">
      <c r="A545" s="118"/>
      <c r="B545" s="119"/>
      <c r="C545" s="203"/>
      <c r="D545" s="119">
        <v>4210</v>
      </c>
      <c r="E545" s="121"/>
      <c r="F545" s="122" t="s">
        <v>135</v>
      </c>
      <c r="G545" s="123">
        <v>4000</v>
      </c>
      <c r="H545" s="124">
        <v>177</v>
      </c>
      <c r="I545" s="125">
        <f t="shared" si="20"/>
        <v>4.425</v>
      </c>
      <c r="J545" s="122" t="s">
        <v>450</v>
      </c>
      <c r="K545" s="122"/>
      <c r="L545" s="172"/>
    </row>
    <row r="546" spans="1:12" s="173" customFormat="1" ht="12.75" customHeight="1">
      <c r="A546" s="118"/>
      <c r="B546" s="119"/>
      <c r="C546" s="203"/>
      <c r="D546" s="119">
        <v>4240</v>
      </c>
      <c r="E546" s="121"/>
      <c r="F546" s="122" t="s">
        <v>137</v>
      </c>
      <c r="G546" s="123">
        <v>1000</v>
      </c>
      <c r="H546" s="124">
        <v>0</v>
      </c>
      <c r="I546" s="125">
        <f t="shared" si="20"/>
        <v>0</v>
      </c>
      <c r="J546" s="122" t="s">
        <v>451</v>
      </c>
      <c r="K546" s="122"/>
      <c r="L546" s="172"/>
    </row>
    <row r="547" spans="1:12" s="127" customFormat="1" ht="12.75" customHeight="1">
      <c r="A547" s="118"/>
      <c r="B547" s="119"/>
      <c r="C547" s="203"/>
      <c r="D547" s="119">
        <v>4260</v>
      </c>
      <c r="E547" s="121"/>
      <c r="F547" s="122" t="s">
        <v>139</v>
      </c>
      <c r="G547" s="123">
        <v>17000</v>
      </c>
      <c r="H547" s="124">
        <v>9571.4</v>
      </c>
      <c r="I547" s="125">
        <f t="shared" si="20"/>
        <v>56.30235294117647</v>
      </c>
      <c r="J547" s="149" t="s">
        <v>443</v>
      </c>
      <c r="K547" s="149"/>
      <c r="L547" s="126"/>
    </row>
    <row r="548" spans="1:12" s="173" customFormat="1" ht="12.75">
      <c r="A548" s="118"/>
      <c r="B548" s="119"/>
      <c r="C548" s="203"/>
      <c r="D548" s="119">
        <v>4270</v>
      </c>
      <c r="E548" s="121"/>
      <c r="F548" s="122" t="s">
        <v>141</v>
      </c>
      <c r="G548" s="123">
        <v>11930</v>
      </c>
      <c r="H548" s="124">
        <v>0</v>
      </c>
      <c r="I548" s="125">
        <f t="shared" si="20"/>
        <v>0</v>
      </c>
      <c r="J548" s="122"/>
      <c r="K548" s="122"/>
      <c r="L548" s="172"/>
    </row>
    <row r="549" spans="1:12" s="173" customFormat="1" ht="12.75" customHeight="1">
      <c r="A549" s="118"/>
      <c r="B549" s="119"/>
      <c r="C549" s="203"/>
      <c r="D549" s="119">
        <v>4280</v>
      </c>
      <c r="E549" s="121"/>
      <c r="F549" s="122" t="s">
        <v>142</v>
      </c>
      <c r="G549" s="123">
        <v>800</v>
      </c>
      <c r="H549" s="124">
        <v>157.5</v>
      </c>
      <c r="I549" s="125">
        <f t="shared" si="20"/>
        <v>19.6875</v>
      </c>
      <c r="J549" s="122" t="s">
        <v>143</v>
      </c>
      <c r="K549" s="122"/>
      <c r="L549" s="172"/>
    </row>
    <row r="550" spans="1:12" s="173" customFormat="1" ht="12.75" customHeight="1">
      <c r="A550" s="118"/>
      <c r="B550" s="119"/>
      <c r="C550" s="203"/>
      <c r="D550" s="119">
        <v>4300</v>
      </c>
      <c r="E550" s="121"/>
      <c r="F550" s="122" t="s">
        <v>144</v>
      </c>
      <c r="G550" s="123">
        <v>3865</v>
      </c>
      <c r="H550" s="124">
        <v>745.36</v>
      </c>
      <c r="I550" s="125">
        <f t="shared" si="20"/>
        <v>19.284864165588615</v>
      </c>
      <c r="J550" s="122" t="s">
        <v>452</v>
      </c>
      <c r="K550" s="122"/>
      <c r="L550" s="172"/>
    </row>
    <row r="551" spans="1:12" s="173" customFormat="1" ht="12.75">
      <c r="A551" s="118"/>
      <c r="B551" s="119"/>
      <c r="C551" s="203"/>
      <c r="D551" s="119">
        <v>4350</v>
      </c>
      <c r="E551" s="121"/>
      <c r="F551" s="122" t="s">
        <v>146</v>
      </c>
      <c r="G551" s="123">
        <v>1410</v>
      </c>
      <c r="H551" s="124">
        <v>542.66</v>
      </c>
      <c r="I551" s="125">
        <f t="shared" si="20"/>
        <v>38.48652482269503</v>
      </c>
      <c r="J551" s="122"/>
      <c r="K551" s="122"/>
      <c r="L551" s="172"/>
    </row>
    <row r="552" spans="1:12" s="173" customFormat="1" ht="12.75" customHeight="1">
      <c r="A552" s="118"/>
      <c r="B552" s="119"/>
      <c r="C552" s="204"/>
      <c r="D552" s="119">
        <v>4440</v>
      </c>
      <c r="E552" s="121"/>
      <c r="F552" s="122" t="s">
        <v>153</v>
      </c>
      <c r="G552" s="123">
        <v>21144</v>
      </c>
      <c r="H552" s="124">
        <v>20709</v>
      </c>
      <c r="I552" s="125">
        <f t="shared" si="20"/>
        <v>97.94267877412032</v>
      </c>
      <c r="J552" s="122" t="s">
        <v>228</v>
      </c>
      <c r="K552" s="122"/>
      <c r="L552" s="172"/>
    </row>
    <row r="553" spans="1:12" s="218" customFormat="1" ht="25.5" customHeight="1">
      <c r="A553" s="89"/>
      <c r="B553" s="90"/>
      <c r="C553" s="225">
        <v>85412</v>
      </c>
      <c r="D553" s="90"/>
      <c r="E553" s="92"/>
      <c r="F553" s="112" t="s">
        <v>263</v>
      </c>
      <c r="G553" s="113">
        <f>SUM(G554:G556)</f>
        <v>4200</v>
      </c>
      <c r="H553" s="114">
        <f>SUM(H554:H556)</f>
        <v>4199.98</v>
      </c>
      <c r="I553" s="115">
        <f t="shared" si="20"/>
        <v>99.9995238095238</v>
      </c>
      <c r="J553" s="112"/>
      <c r="K553" s="112"/>
      <c r="L553" s="226"/>
    </row>
    <row r="554" spans="1:12" s="173" customFormat="1" ht="12.75" customHeight="1">
      <c r="A554" s="118"/>
      <c r="B554" s="119"/>
      <c r="C554" s="204"/>
      <c r="D554" s="119">
        <v>4220</v>
      </c>
      <c r="E554" s="121"/>
      <c r="F554" s="122" t="s">
        <v>172</v>
      </c>
      <c r="G554" s="123">
        <v>2500</v>
      </c>
      <c r="H554" s="124">
        <v>2499.99</v>
      </c>
      <c r="I554" s="125">
        <f t="shared" si="20"/>
        <v>99.99959999999999</v>
      </c>
      <c r="J554" s="122" t="s">
        <v>453</v>
      </c>
      <c r="K554" s="122"/>
      <c r="L554" s="172"/>
    </row>
    <row r="555" spans="1:12" s="173" customFormat="1" ht="12.75">
      <c r="A555" s="118"/>
      <c r="B555" s="119"/>
      <c r="C555" s="204"/>
      <c r="D555" s="119">
        <v>4240</v>
      </c>
      <c r="E555" s="121"/>
      <c r="F555" s="122" t="s">
        <v>137</v>
      </c>
      <c r="G555" s="123">
        <v>1000</v>
      </c>
      <c r="H555" s="124">
        <v>999.99</v>
      </c>
      <c r="I555" s="125">
        <f t="shared" si="20"/>
        <v>99.99900000000001</v>
      </c>
      <c r="J555" s="122"/>
      <c r="K555" s="122"/>
      <c r="L555" s="172"/>
    </row>
    <row r="556" spans="1:12" s="173" customFormat="1" ht="12.75">
      <c r="A556" s="118"/>
      <c r="B556" s="119"/>
      <c r="C556" s="204"/>
      <c r="D556" s="119">
        <v>4300</v>
      </c>
      <c r="E556" s="121"/>
      <c r="F556" s="122" t="s">
        <v>144</v>
      </c>
      <c r="G556" s="123">
        <v>700</v>
      </c>
      <c r="H556" s="124">
        <v>700</v>
      </c>
      <c r="I556" s="125">
        <f t="shared" si="20"/>
        <v>100</v>
      </c>
      <c r="J556" s="122"/>
      <c r="K556" s="122"/>
      <c r="L556" s="172"/>
    </row>
    <row r="557" spans="1:12" s="218" customFormat="1" ht="12.75">
      <c r="A557" s="89"/>
      <c r="B557" s="90"/>
      <c r="C557" s="225">
        <v>85446</v>
      </c>
      <c r="D557" s="90"/>
      <c r="E557" s="92"/>
      <c r="F557" s="112" t="s">
        <v>454</v>
      </c>
      <c r="G557" s="113">
        <f>SUM(G558)</f>
        <v>2000</v>
      </c>
      <c r="H557" s="114">
        <f>SUM(H558)</f>
        <v>0</v>
      </c>
      <c r="I557" s="115">
        <f t="shared" si="20"/>
        <v>0</v>
      </c>
      <c r="J557" s="112"/>
      <c r="K557" s="112"/>
      <c r="L557" s="226"/>
    </row>
    <row r="558" spans="1:12" s="173" customFormat="1" ht="12.75" customHeight="1">
      <c r="A558" s="118"/>
      <c r="B558" s="119"/>
      <c r="C558" s="204"/>
      <c r="D558" s="119">
        <v>4300</v>
      </c>
      <c r="E558" s="121"/>
      <c r="F558" s="122" t="s">
        <v>144</v>
      </c>
      <c r="G558" s="123">
        <v>2000</v>
      </c>
      <c r="H558" s="124">
        <v>0</v>
      </c>
      <c r="I558" s="125">
        <f t="shared" si="20"/>
        <v>0</v>
      </c>
      <c r="J558" s="122" t="s">
        <v>455</v>
      </c>
      <c r="K558" s="122"/>
      <c r="L558" s="172"/>
    </row>
    <row r="559" spans="1:12" s="127" customFormat="1" ht="12.75">
      <c r="A559" s="89"/>
      <c r="B559" s="90"/>
      <c r="C559" s="91"/>
      <c r="D559" s="90"/>
      <c r="E559" s="92"/>
      <c r="F559" s="112"/>
      <c r="G559" s="113"/>
      <c r="H559" s="114"/>
      <c r="I559" s="115"/>
      <c r="J559" s="122"/>
      <c r="K559" s="122"/>
      <c r="L559" s="126"/>
    </row>
    <row r="560" spans="1:12" s="111" customFormat="1" ht="14.25" customHeight="1">
      <c r="A560" s="103" t="s">
        <v>30</v>
      </c>
      <c r="B560" s="103"/>
      <c r="C560" s="139"/>
      <c r="D560" s="103"/>
      <c r="E560" s="140"/>
      <c r="F560" s="107" t="s">
        <v>456</v>
      </c>
      <c r="G560" s="108">
        <f>SUM(G561:G585)/2</f>
        <v>766457</v>
      </c>
      <c r="H560" s="109">
        <f>SUM(H561:H585)/2</f>
        <v>392624.98000000004</v>
      </c>
      <c r="I560" s="110">
        <f aca="true" t="shared" si="21" ref="I560:I585">H560/G560*100</f>
        <v>51.22596310034353</v>
      </c>
      <c r="J560" s="107"/>
      <c r="K560" s="107"/>
      <c r="L560" s="33"/>
    </row>
    <row r="561" spans="1:12" s="117" customFormat="1" ht="12.75">
      <c r="A561" s="89"/>
      <c r="B561" s="89"/>
      <c r="C561" s="227">
        <v>85154</v>
      </c>
      <c r="D561" s="89"/>
      <c r="E561" s="228"/>
      <c r="F561" s="112" t="s">
        <v>261</v>
      </c>
      <c r="G561" s="113">
        <f>SUM(G562:G564)</f>
        <v>1760</v>
      </c>
      <c r="H561" s="114">
        <f>SUM(H562:H564)</f>
        <v>168.36</v>
      </c>
      <c r="I561" s="115">
        <f t="shared" si="21"/>
        <v>9.565909090909091</v>
      </c>
      <c r="J561" s="112"/>
      <c r="K561" s="112"/>
      <c r="L561" s="116"/>
    </row>
    <row r="562" spans="1:12" s="142" customFormat="1" ht="12.75" customHeight="1">
      <c r="A562" s="118"/>
      <c r="B562" s="118"/>
      <c r="C562" s="143"/>
      <c r="D562" s="118">
        <v>4170</v>
      </c>
      <c r="E562" s="144"/>
      <c r="F562" s="122" t="s">
        <v>133</v>
      </c>
      <c r="G562" s="123">
        <v>650</v>
      </c>
      <c r="H562" s="124">
        <v>0</v>
      </c>
      <c r="I562" s="125">
        <f t="shared" si="21"/>
        <v>0</v>
      </c>
      <c r="J562" s="122" t="s">
        <v>457</v>
      </c>
      <c r="K562" s="122"/>
      <c r="L562" s="116"/>
    </row>
    <row r="563" spans="1:12" s="142" customFormat="1" ht="12.75">
      <c r="A563" s="118"/>
      <c r="B563" s="118"/>
      <c r="C563" s="143"/>
      <c r="D563" s="118">
        <v>4210</v>
      </c>
      <c r="E563" s="144"/>
      <c r="F563" s="122" t="s">
        <v>135</v>
      </c>
      <c r="G563" s="123">
        <v>450</v>
      </c>
      <c r="H563" s="124">
        <v>0</v>
      </c>
      <c r="I563" s="125">
        <f t="shared" si="21"/>
        <v>0</v>
      </c>
      <c r="J563" s="122"/>
      <c r="K563" s="122"/>
      <c r="L563" s="116"/>
    </row>
    <row r="564" spans="1:12" s="142" customFormat="1" ht="12.75" customHeight="1">
      <c r="A564" s="118"/>
      <c r="B564" s="118"/>
      <c r="C564" s="143"/>
      <c r="D564" s="118">
        <v>4300</v>
      </c>
      <c r="E564" s="144"/>
      <c r="F564" s="122" t="s">
        <v>144</v>
      </c>
      <c r="G564" s="123">
        <v>660</v>
      </c>
      <c r="H564" s="124">
        <v>168.36</v>
      </c>
      <c r="I564" s="125">
        <f t="shared" si="21"/>
        <v>25.509090909090908</v>
      </c>
      <c r="J564" s="122" t="s">
        <v>458</v>
      </c>
      <c r="K564" s="122"/>
      <c r="L564" s="116"/>
    </row>
    <row r="565" spans="1:12" s="117" customFormat="1" ht="12.75">
      <c r="A565" s="89"/>
      <c r="B565" s="90"/>
      <c r="C565" s="91">
        <v>85406</v>
      </c>
      <c r="D565" s="90"/>
      <c r="E565" s="92"/>
      <c r="F565" s="112" t="s">
        <v>459</v>
      </c>
      <c r="G565" s="113">
        <f>SUM(G566:G581)</f>
        <v>752536</v>
      </c>
      <c r="H565" s="114">
        <f>SUM(H566:H581)</f>
        <v>386670.62000000005</v>
      </c>
      <c r="I565" s="115">
        <f t="shared" si="21"/>
        <v>51.38234184145344</v>
      </c>
      <c r="J565" s="112"/>
      <c r="K565" s="112"/>
      <c r="L565" s="116"/>
    </row>
    <row r="566" spans="1:12" s="127" customFormat="1" ht="12.75" customHeight="1">
      <c r="A566" s="118"/>
      <c r="B566" s="119"/>
      <c r="C566" s="120"/>
      <c r="D566" s="119">
        <v>3020</v>
      </c>
      <c r="E566" s="121"/>
      <c r="F566" s="122" t="s">
        <v>208</v>
      </c>
      <c r="G566" s="123">
        <v>2150</v>
      </c>
      <c r="H566" s="124">
        <v>500</v>
      </c>
      <c r="I566" s="125">
        <f t="shared" si="21"/>
        <v>23.25581395348837</v>
      </c>
      <c r="J566" s="122" t="s">
        <v>460</v>
      </c>
      <c r="K566" s="122"/>
      <c r="L566" s="126"/>
    </row>
    <row r="567" spans="1:14" s="127" customFormat="1" ht="12.75" customHeight="1">
      <c r="A567" s="118"/>
      <c r="B567" s="119"/>
      <c r="C567" s="128"/>
      <c r="D567" s="119">
        <v>4010</v>
      </c>
      <c r="E567" s="121"/>
      <c r="F567" s="122" t="s">
        <v>169</v>
      </c>
      <c r="G567" s="123">
        <v>501381</v>
      </c>
      <c r="H567" s="124">
        <v>243761.78</v>
      </c>
      <c r="I567" s="125">
        <f t="shared" si="21"/>
        <v>48.61807288269799</v>
      </c>
      <c r="J567" s="122" t="s">
        <v>169</v>
      </c>
      <c r="K567" s="122"/>
      <c r="L567" s="126"/>
      <c r="M567" s="142"/>
      <c r="N567" s="142"/>
    </row>
    <row r="568" spans="1:14" s="127" customFormat="1" ht="12.75" customHeight="1">
      <c r="A568" s="118"/>
      <c r="B568" s="119"/>
      <c r="C568" s="128"/>
      <c r="D568" s="119">
        <v>4040</v>
      </c>
      <c r="E568" s="121"/>
      <c r="F568" s="122" t="s">
        <v>399</v>
      </c>
      <c r="G568" s="123">
        <v>39360</v>
      </c>
      <c r="H568" s="124">
        <v>39359.5</v>
      </c>
      <c r="I568" s="125">
        <f t="shared" si="21"/>
        <v>99.99872967479675</v>
      </c>
      <c r="J568" s="122" t="s">
        <v>461</v>
      </c>
      <c r="K568" s="122"/>
      <c r="L568" s="126"/>
      <c r="M568" s="142"/>
      <c r="N568" s="142"/>
    </row>
    <row r="569" spans="1:14" s="127" customFormat="1" ht="12.75" customHeight="1">
      <c r="A569" s="118"/>
      <c r="B569" s="119"/>
      <c r="C569" s="128"/>
      <c r="D569" s="119">
        <v>4110</v>
      </c>
      <c r="E569" s="121"/>
      <c r="F569" s="122" t="s">
        <v>129</v>
      </c>
      <c r="G569" s="123">
        <v>103648</v>
      </c>
      <c r="H569" s="124">
        <v>47151.26</v>
      </c>
      <c r="I569" s="125">
        <f t="shared" si="21"/>
        <v>45.49172198209324</v>
      </c>
      <c r="J569" s="122" t="s">
        <v>462</v>
      </c>
      <c r="K569" s="122"/>
      <c r="L569" s="126"/>
      <c r="M569" s="142"/>
      <c r="N569" s="142"/>
    </row>
    <row r="570" spans="1:14" s="127" customFormat="1" ht="12.75" customHeight="1">
      <c r="A570" s="118"/>
      <c r="B570" s="119"/>
      <c r="C570" s="128"/>
      <c r="D570" s="119">
        <v>4120</v>
      </c>
      <c r="E570" s="121"/>
      <c r="F570" s="122" t="s">
        <v>131</v>
      </c>
      <c r="G570" s="158">
        <v>14737</v>
      </c>
      <c r="H570" s="159">
        <v>6508.43</v>
      </c>
      <c r="I570" s="125">
        <f t="shared" si="21"/>
        <v>44.16387324421524</v>
      </c>
      <c r="J570" s="122" t="s">
        <v>131</v>
      </c>
      <c r="K570" s="122"/>
      <c r="L570" s="126"/>
      <c r="M570" s="142"/>
      <c r="N570" s="142"/>
    </row>
    <row r="571" spans="1:14" s="127" customFormat="1" ht="12.75" customHeight="1">
      <c r="A571" s="118"/>
      <c r="B571" s="119"/>
      <c r="C571" s="128"/>
      <c r="D571" s="119">
        <v>4170</v>
      </c>
      <c r="E571" s="121"/>
      <c r="F571" s="122" t="s">
        <v>133</v>
      </c>
      <c r="G571" s="158">
        <v>2500</v>
      </c>
      <c r="H571" s="159">
        <v>1217.5</v>
      </c>
      <c r="I571" s="125">
        <f t="shared" si="21"/>
        <v>48.699999999999996</v>
      </c>
      <c r="J571" s="122" t="s">
        <v>463</v>
      </c>
      <c r="K571" s="122"/>
      <c r="L571" s="126"/>
      <c r="M571" s="142"/>
      <c r="N571" s="142"/>
    </row>
    <row r="572" spans="1:14" s="127" customFormat="1" ht="12.75" customHeight="1">
      <c r="A572" s="118"/>
      <c r="B572" s="119"/>
      <c r="C572" s="128"/>
      <c r="D572" s="119">
        <v>4210</v>
      </c>
      <c r="E572" s="121"/>
      <c r="F572" s="122" t="s">
        <v>135</v>
      </c>
      <c r="G572" s="123">
        <v>4000</v>
      </c>
      <c r="H572" s="124">
        <v>50.01</v>
      </c>
      <c r="I572" s="125">
        <f t="shared" si="21"/>
        <v>1.2502499999999999</v>
      </c>
      <c r="J572" s="122" t="s">
        <v>464</v>
      </c>
      <c r="K572" s="122"/>
      <c r="L572" s="126"/>
      <c r="M572" s="142"/>
      <c r="N572" s="142"/>
    </row>
    <row r="573" spans="1:14" s="127" customFormat="1" ht="12.75" customHeight="1">
      <c r="A573" s="118"/>
      <c r="B573" s="119"/>
      <c r="C573" s="128"/>
      <c r="D573" s="119">
        <v>4240</v>
      </c>
      <c r="E573" s="121"/>
      <c r="F573" s="122" t="s">
        <v>137</v>
      </c>
      <c r="G573" s="123">
        <v>6000</v>
      </c>
      <c r="H573" s="124">
        <v>0</v>
      </c>
      <c r="I573" s="125">
        <f t="shared" si="21"/>
        <v>0</v>
      </c>
      <c r="J573" s="122" t="s">
        <v>465</v>
      </c>
      <c r="K573" s="122"/>
      <c r="L573" s="126"/>
      <c r="M573" s="142"/>
      <c r="N573" s="142"/>
    </row>
    <row r="574" spans="1:14" s="127" customFormat="1" ht="12.75" customHeight="1">
      <c r="A574" s="118"/>
      <c r="B574" s="119"/>
      <c r="C574" s="128"/>
      <c r="D574" s="119">
        <v>4260</v>
      </c>
      <c r="E574" s="121"/>
      <c r="F574" s="122" t="s">
        <v>139</v>
      </c>
      <c r="G574" s="123">
        <v>18600</v>
      </c>
      <c r="H574" s="124">
        <v>8998.15</v>
      </c>
      <c r="I574" s="125">
        <f t="shared" si="21"/>
        <v>48.37715053763441</v>
      </c>
      <c r="J574" s="122" t="s">
        <v>466</v>
      </c>
      <c r="K574" s="122"/>
      <c r="L574" s="126"/>
      <c r="M574" s="142"/>
      <c r="N574" s="142"/>
    </row>
    <row r="575" spans="1:14" s="127" customFormat="1" ht="12.75">
      <c r="A575" s="118"/>
      <c r="B575" s="119"/>
      <c r="C575" s="128"/>
      <c r="D575" s="119">
        <v>4270</v>
      </c>
      <c r="E575" s="121"/>
      <c r="F575" s="122" t="s">
        <v>141</v>
      </c>
      <c r="G575" s="123">
        <v>3000</v>
      </c>
      <c r="H575" s="124">
        <v>991.86</v>
      </c>
      <c r="I575" s="125">
        <f t="shared" si="21"/>
        <v>33.062000000000005</v>
      </c>
      <c r="J575" s="122"/>
      <c r="K575" s="122"/>
      <c r="L575" s="126"/>
      <c r="M575" s="142"/>
      <c r="N575" s="142"/>
    </row>
    <row r="576" spans="1:14" s="127" customFormat="1" ht="12.75" customHeight="1">
      <c r="A576" s="118"/>
      <c r="B576" s="119"/>
      <c r="C576" s="128"/>
      <c r="D576" s="119">
        <v>4280</v>
      </c>
      <c r="E576" s="121"/>
      <c r="F576" s="122" t="s">
        <v>142</v>
      </c>
      <c r="G576" s="123">
        <v>2100</v>
      </c>
      <c r="H576" s="124">
        <v>0</v>
      </c>
      <c r="I576" s="125">
        <f t="shared" si="21"/>
        <v>0</v>
      </c>
      <c r="J576" s="122" t="s">
        <v>143</v>
      </c>
      <c r="K576" s="122"/>
      <c r="L576" s="126"/>
      <c r="M576" s="142"/>
      <c r="N576" s="142"/>
    </row>
    <row r="577" spans="1:14" s="127" customFormat="1" ht="12.75" customHeight="1">
      <c r="A577" s="118"/>
      <c r="B577" s="119"/>
      <c r="C577" s="128"/>
      <c r="D577" s="119">
        <v>4300</v>
      </c>
      <c r="E577" s="121"/>
      <c r="F577" s="122" t="s">
        <v>144</v>
      </c>
      <c r="G577" s="123">
        <v>26656</v>
      </c>
      <c r="H577" s="124">
        <v>11844.93</v>
      </c>
      <c r="I577" s="125">
        <f t="shared" si="21"/>
        <v>44.436262004801925</v>
      </c>
      <c r="J577" s="122" t="s">
        <v>467</v>
      </c>
      <c r="K577" s="122"/>
      <c r="L577" s="126"/>
      <c r="M577" s="142"/>
      <c r="N577" s="142"/>
    </row>
    <row r="578" spans="1:14" s="127" customFormat="1" ht="12.75" customHeight="1">
      <c r="A578" s="118"/>
      <c r="B578" s="119"/>
      <c r="C578" s="128"/>
      <c r="D578" s="119">
        <v>4350</v>
      </c>
      <c r="E578" s="121"/>
      <c r="F578" s="122" t="s">
        <v>146</v>
      </c>
      <c r="G578" s="123">
        <v>1344</v>
      </c>
      <c r="H578" s="124">
        <v>610.2</v>
      </c>
      <c r="I578" s="125">
        <f t="shared" si="21"/>
        <v>45.40178571428572</v>
      </c>
      <c r="J578" s="122" t="s">
        <v>222</v>
      </c>
      <c r="K578" s="122"/>
      <c r="L578" s="126"/>
      <c r="M578" s="142"/>
      <c r="N578" s="142"/>
    </row>
    <row r="579" spans="1:12" s="127" customFormat="1" ht="12.75" customHeight="1">
      <c r="A579" s="118"/>
      <c r="B579" s="119"/>
      <c r="C579" s="128"/>
      <c r="D579" s="119">
        <v>4410</v>
      </c>
      <c r="E579" s="121"/>
      <c r="F579" s="122" t="s">
        <v>180</v>
      </c>
      <c r="G579" s="123">
        <v>360</v>
      </c>
      <c r="H579" s="124">
        <v>0</v>
      </c>
      <c r="I579" s="125">
        <f t="shared" si="21"/>
        <v>0</v>
      </c>
      <c r="J579" s="122" t="s">
        <v>468</v>
      </c>
      <c r="K579" s="122"/>
      <c r="L579" s="126"/>
    </row>
    <row r="580" spans="1:12" s="127" customFormat="1" ht="12.75" customHeight="1">
      <c r="A580" s="118"/>
      <c r="B580" s="121"/>
      <c r="C580" s="128"/>
      <c r="D580" s="148">
        <v>4430</v>
      </c>
      <c r="E580" s="121"/>
      <c r="F580" s="122" t="s">
        <v>151</v>
      </c>
      <c r="G580" s="123">
        <v>700</v>
      </c>
      <c r="H580" s="124">
        <v>253</v>
      </c>
      <c r="I580" s="125">
        <f t="shared" si="21"/>
        <v>36.142857142857146</v>
      </c>
      <c r="J580" s="122" t="s">
        <v>469</v>
      </c>
      <c r="K580" s="122"/>
      <c r="L580" s="126"/>
    </row>
    <row r="581" spans="1:12" s="127" customFormat="1" ht="12.75" customHeight="1">
      <c r="A581" s="118"/>
      <c r="B581" s="121"/>
      <c r="C581" s="128"/>
      <c r="D581" s="148">
        <v>4440</v>
      </c>
      <c r="E581" s="121"/>
      <c r="F581" s="122" t="s">
        <v>153</v>
      </c>
      <c r="G581" s="123">
        <v>26000</v>
      </c>
      <c r="H581" s="124">
        <v>25424</v>
      </c>
      <c r="I581" s="125">
        <f t="shared" si="21"/>
        <v>97.78461538461538</v>
      </c>
      <c r="J581" s="122" t="s">
        <v>470</v>
      </c>
      <c r="K581" s="122"/>
      <c r="L581" s="126"/>
    </row>
    <row r="582" spans="1:12" s="127" customFormat="1" ht="12.75">
      <c r="A582" s="89"/>
      <c r="B582" s="92"/>
      <c r="C582" s="128">
        <v>85446</v>
      </c>
      <c r="D582" s="152"/>
      <c r="E582" s="92"/>
      <c r="F582" s="112" t="s">
        <v>454</v>
      </c>
      <c r="G582" s="113">
        <f>SUM(G583)</f>
        <v>8040</v>
      </c>
      <c r="H582" s="114">
        <f>SUM(H583)</f>
        <v>2615</v>
      </c>
      <c r="I582" s="115">
        <f t="shared" si="21"/>
        <v>32.524875621890544</v>
      </c>
      <c r="J582" s="112"/>
      <c r="K582" s="112"/>
      <c r="L582" s="126"/>
    </row>
    <row r="583" spans="1:12" s="127" customFormat="1" ht="12.75" customHeight="1">
      <c r="A583" s="118"/>
      <c r="B583" s="121"/>
      <c r="C583" s="128"/>
      <c r="D583" s="148">
        <v>4300</v>
      </c>
      <c r="E583" s="121"/>
      <c r="F583" s="122" t="s">
        <v>144</v>
      </c>
      <c r="G583" s="123">
        <v>8040</v>
      </c>
      <c r="H583" s="124">
        <v>2615</v>
      </c>
      <c r="I583" s="125">
        <f t="shared" si="21"/>
        <v>32.524875621890544</v>
      </c>
      <c r="J583" s="122" t="s">
        <v>471</v>
      </c>
      <c r="K583" s="122"/>
      <c r="L583" s="126"/>
    </row>
    <row r="584" spans="1:12" s="127" customFormat="1" ht="12.75">
      <c r="A584" s="89"/>
      <c r="B584" s="92"/>
      <c r="C584" s="128">
        <v>85495</v>
      </c>
      <c r="D584" s="152"/>
      <c r="E584" s="92"/>
      <c r="F584" s="112" t="s">
        <v>472</v>
      </c>
      <c r="G584" s="113">
        <f>SUM(G585)</f>
        <v>4121</v>
      </c>
      <c r="H584" s="114">
        <f>SUM(H585)</f>
        <v>3171</v>
      </c>
      <c r="I584" s="115">
        <f t="shared" si="21"/>
        <v>76.94734287794225</v>
      </c>
      <c r="J584" s="112"/>
      <c r="K584" s="112"/>
      <c r="L584" s="154"/>
    </row>
    <row r="585" spans="1:12" s="127" customFormat="1" ht="12.75">
      <c r="A585" s="118"/>
      <c r="B585" s="121"/>
      <c r="C585" s="128"/>
      <c r="D585" s="148">
        <v>4440</v>
      </c>
      <c r="E585" s="121"/>
      <c r="F585" s="122" t="s">
        <v>153</v>
      </c>
      <c r="G585" s="123">
        <v>4121</v>
      </c>
      <c r="H585" s="124">
        <v>3171</v>
      </c>
      <c r="I585" s="125">
        <f t="shared" si="21"/>
        <v>76.94734287794225</v>
      </c>
      <c r="J585" s="122"/>
      <c r="K585" s="122"/>
      <c r="L585" s="126"/>
    </row>
    <row r="586" spans="1:12" s="127" customFormat="1" ht="12.75">
      <c r="A586" s="118"/>
      <c r="B586" s="121"/>
      <c r="C586" s="128"/>
      <c r="D586" s="148"/>
      <c r="E586" s="121"/>
      <c r="F586" s="122"/>
      <c r="G586" s="123"/>
      <c r="H586" s="124"/>
      <c r="I586" s="125"/>
      <c r="J586" s="122"/>
      <c r="K586" s="122"/>
      <c r="L586" s="126"/>
    </row>
    <row r="587" spans="1:50" s="117" customFormat="1" ht="12.75">
      <c r="A587" s="178" t="s">
        <v>473</v>
      </c>
      <c r="B587" s="178"/>
      <c r="C587" s="229"/>
      <c r="D587" s="178"/>
      <c r="E587" s="230"/>
      <c r="F587" s="107" t="s">
        <v>474</v>
      </c>
      <c r="G587" s="108">
        <f>SUM(G588:G596)/2</f>
        <v>62186</v>
      </c>
      <c r="H587" s="109">
        <f>SUM(H588:H596)/2</f>
        <v>2930.86</v>
      </c>
      <c r="I587" s="231">
        <f aca="true" t="shared" si="22" ref="I587:I596">H587/G587*100</f>
        <v>4.713054385231403</v>
      </c>
      <c r="J587" s="107"/>
      <c r="K587" s="107"/>
      <c r="L587" s="208"/>
      <c r="M587" s="209"/>
      <c r="N587" s="209"/>
      <c r="O587" s="209"/>
      <c r="P587" s="209"/>
      <c r="Q587" s="209"/>
      <c r="R587" s="209"/>
      <c r="S587" s="209"/>
      <c r="T587" s="209"/>
      <c r="V587" s="209"/>
      <c r="W587" s="209"/>
      <c r="X587" s="209"/>
      <c r="Y587" s="209"/>
      <c r="Z587" s="209"/>
      <c r="AA587" s="209"/>
      <c r="AB587" s="209"/>
      <c r="AC587" s="209"/>
      <c r="AD587" s="209"/>
      <c r="AE587" s="209"/>
      <c r="AF587" s="209"/>
      <c r="AG587" s="209"/>
      <c r="AH587" s="209"/>
      <c r="AI587" s="209"/>
      <c r="AJ587" s="209"/>
      <c r="AK587" s="209"/>
      <c r="AL587" s="209"/>
      <c r="AM587" s="209"/>
      <c r="AN587" s="209"/>
      <c r="AO587" s="209"/>
      <c r="AP587" s="209"/>
      <c r="AQ587" s="209"/>
      <c r="AR587" s="209"/>
      <c r="AS587" s="209"/>
      <c r="AT587" s="209"/>
      <c r="AU587" s="209"/>
      <c r="AV587" s="209"/>
      <c r="AW587" s="209"/>
      <c r="AX587" s="209"/>
    </row>
    <row r="588" spans="1:50" s="142" customFormat="1" ht="12.75">
      <c r="A588" s="232"/>
      <c r="B588" s="233"/>
      <c r="C588" s="234">
        <v>71015</v>
      </c>
      <c r="D588" s="235"/>
      <c r="E588" s="236"/>
      <c r="F588" s="112" t="s">
        <v>475</v>
      </c>
      <c r="G588" s="113">
        <f>SUM(G589:G596)</f>
        <v>62186</v>
      </c>
      <c r="H588" s="114">
        <f>SUM(H589:H596)</f>
        <v>2930.86</v>
      </c>
      <c r="I588" s="237">
        <f t="shared" si="22"/>
        <v>4.713054385231403</v>
      </c>
      <c r="J588" s="112"/>
      <c r="K588" s="112"/>
      <c r="L588" s="208"/>
      <c r="M588" s="214"/>
      <c r="N588" s="214"/>
      <c r="O588" s="214"/>
      <c r="P588" s="214"/>
      <c r="Q588" s="214"/>
      <c r="R588" s="214"/>
      <c r="S588" s="214"/>
      <c r="T588" s="214"/>
      <c r="V588" s="214"/>
      <c r="W588" s="214"/>
      <c r="X588" s="214"/>
      <c r="Y588" s="214"/>
      <c r="Z588" s="214"/>
      <c r="AA588" s="214"/>
      <c r="AB588" s="214"/>
      <c r="AC588" s="214"/>
      <c r="AD588" s="214"/>
      <c r="AE588" s="214"/>
      <c r="AF588" s="214"/>
      <c r="AG588" s="214"/>
      <c r="AH588" s="214"/>
      <c r="AI588" s="214"/>
      <c r="AJ588" s="214"/>
      <c r="AK588" s="214"/>
      <c r="AL588" s="214"/>
      <c r="AM588" s="214"/>
      <c r="AN588" s="214"/>
      <c r="AO588" s="214"/>
      <c r="AP588" s="214"/>
      <c r="AQ588" s="214"/>
      <c r="AR588" s="214"/>
      <c r="AS588" s="214"/>
      <c r="AT588" s="214"/>
      <c r="AU588" s="214"/>
      <c r="AV588" s="214"/>
      <c r="AW588" s="214"/>
      <c r="AX588" s="214"/>
    </row>
    <row r="589" spans="1:50" s="22" customFormat="1" ht="12.75" customHeight="1">
      <c r="A589" s="211"/>
      <c r="B589" s="238"/>
      <c r="C589" s="239"/>
      <c r="D589" s="160">
        <v>4010</v>
      </c>
      <c r="E589" s="160"/>
      <c r="F589" s="122" t="s">
        <v>169</v>
      </c>
      <c r="G589" s="205">
        <v>26500</v>
      </c>
      <c r="H589" s="145">
        <v>0</v>
      </c>
      <c r="I589" s="205">
        <f t="shared" si="22"/>
        <v>0</v>
      </c>
      <c r="J589" s="122" t="s">
        <v>476</v>
      </c>
      <c r="K589" s="122"/>
      <c r="L589" s="208"/>
      <c r="M589" s="213"/>
      <c r="N589" s="213"/>
      <c r="O589" s="213"/>
      <c r="P589" s="213"/>
      <c r="Q589" s="213"/>
      <c r="R589" s="213"/>
      <c r="S589" s="213"/>
      <c r="T589" s="213"/>
      <c r="V589" s="213"/>
      <c r="W589" s="213"/>
      <c r="X589" s="213"/>
      <c r="Y589" s="213"/>
      <c r="Z589" s="213"/>
      <c r="AA589" s="213"/>
      <c r="AB589" s="213"/>
      <c r="AC589" s="213"/>
      <c r="AD589" s="213"/>
      <c r="AE589" s="213"/>
      <c r="AF589" s="213"/>
      <c r="AG589" s="213"/>
      <c r="AH589" s="213"/>
      <c r="AI589" s="213"/>
      <c r="AJ589" s="213"/>
      <c r="AK589" s="213"/>
      <c r="AL589" s="213"/>
      <c r="AM589" s="213"/>
      <c r="AN589" s="213"/>
      <c r="AO589" s="213"/>
      <c r="AP589" s="213"/>
      <c r="AQ589" s="213"/>
      <c r="AR589" s="213"/>
      <c r="AS589" s="213"/>
      <c r="AT589" s="213"/>
      <c r="AU589" s="213"/>
      <c r="AV589" s="213"/>
      <c r="AW589" s="213"/>
      <c r="AX589" s="213"/>
    </row>
    <row r="590" spans="1:50" s="22" customFormat="1" ht="12.75">
      <c r="A590" s="211"/>
      <c r="B590" s="238"/>
      <c r="C590" s="239"/>
      <c r="D590" s="160">
        <v>4020</v>
      </c>
      <c r="E590" s="160"/>
      <c r="F590" s="122" t="s">
        <v>477</v>
      </c>
      <c r="G590" s="205">
        <v>14096</v>
      </c>
      <c r="H590" s="145">
        <v>0</v>
      </c>
      <c r="I590" s="205">
        <f t="shared" si="22"/>
        <v>0</v>
      </c>
      <c r="J590" s="122"/>
      <c r="K590" s="122"/>
      <c r="L590" s="208"/>
      <c r="M590" s="213"/>
      <c r="N590" s="213"/>
      <c r="O590" s="213"/>
      <c r="P590" s="213"/>
      <c r="Q590" s="213"/>
      <c r="R590" s="213"/>
      <c r="S590" s="213"/>
      <c r="T590" s="213"/>
      <c r="V590" s="213"/>
      <c r="W590" s="213"/>
      <c r="X590" s="213"/>
      <c r="Y590" s="213"/>
      <c r="Z590" s="213"/>
      <c r="AA590" s="213"/>
      <c r="AB590" s="213"/>
      <c r="AC590" s="213"/>
      <c r="AD590" s="213"/>
      <c r="AE590" s="213"/>
      <c r="AF590" s="213"/>
      <c r="AG590" s="213"/>
      <c r="AH590" s="213"/>
      <c r="AI590" s="213"/>
      <c r="AJ590" s="213"/>
      <c r="AK590" s="213"/>
      <c r="AL590" s="213"/>
      <c r="AM590" s="213"/>
      <c r="AN590" s="213"/>
      <c r="AO590" s="213"/>
      <c r="AP590" s="213"/>
      <c r="AQ590" s="213"/>
      <c r="AR590" s="213"/>
      <c r="AS590" s="213"/>
      <c r="AT590" s="213"/>
      <c r="AU590" s="213"/>
      <c r="AV590" s="213"/>
      <c r="AW590" s="213"/>
      <c r="AX590" s="213"/>
    </row>
    <row r="591" spans="1:50" s="142" customFormat="1" ht="12.75">
      <c r="A591" s="211"/>
      <c r="B591" s="238"/>
      <c r="C591" s="239"/>
      <c r="D591" s="240">
        <v>4110</v>
      </c>
      <c r="E591" s="241"/>
      <c r="F591" s="122" t="s">
        <v>129</v>
      </c>
      <c r="G591" s="123">
        <v>7355</v>
      </c>
      <c r="H591" s="145">
        <v>0</v>
      </c>
      <c r="I591" s="242">
        <f t="shared" si="22"/>
        <v>0</v>
      </c>
      <c r="J591" s="122"/>
      <c r="K591" s="122"/>
      <c r="L591" s="208"/>
      <c r="M591" s="214"/>
      <c r="N591" s="214"/>
      <c r="O591" s="214"/>
      <c r="P591" s="214"/>
      <c r="Q591" s="214"/>
      <c r="R591" s="214"/>
      <c r="S591" s="214"/>
      <c r="T591" s="214"/>
      <c r="V591" s="214"/>
      <c r="W591" s="214"/>
      <c r="X591" s="214"/>
      <c r="Y591" s="214"/>
      <c r="Z591" s="214"/>
      <c r="AA591" s="214"/>
      <c r="AB591" s="214"/>
      <c r="AC591" s="214"/>
      <c r="AD591" s="214"/>
      <c r="AE591" s="214"/>
      <c r="AF591" s="214"/>
      <c r="AG591" s="214"/>
      <c r="AH591" s="214"/>
      <c r="AI591" s="214"/>
      <c r="AJ591" s="214"/>
      <c r="AK591" s="214"/>
      <c r="AL591" s="214"/>
      <c r="AM591" s="214"/>
      <c r="AN591" s="214"/>
      <c r="AO591" s="214"/>
      <c r="AP591" s="214"/>
      <c r="AQ591" s="214"/>
      <c r="AR591" s="214"/>
      <c r="AS591" s="214"/>
      <c r="AT591" s="214"/>
      <c r="AU591" s="214"/>
      <c r="AV591" s="214"/>
      <c r="AW591" s="214"/>
      <c r="AX591" s="214"/>
    </row>
    <row r="592" spans="1:50" s="142" customFormat="1" ht="12.75">
      <c r="A592" s="211"/>
      <c r="B592" s="238"/>
      <c r="C592" s="239"/>
      <c r="D592" s="240">
        <v>4120</v>
      </c>
      <c r="E592" s="241"/>
      <c r="F592" s="122" t="s">
        <v>131</v>
      </c>
      <c r="G592" s="123">
        <v>635</v>
      </c>
      <c r="H592" s="145">
        <v>0</v>
      </c>
      <c r="I592" s="242">
        <f t="shared" si="22"/>
        <v>0</v>
      </c>
      <c r="J592" s="122"/>
      <c r="K592" s="122"/>
      <c r="L592" s="208"/>
      <c r="M592" s="214"/>
      <c r="N592" s="214"/>
      <c r="O592" s="214"/>
      <c r="P592" s="214"/>
      <c r="Q592" s="214"/>
      <c r="R592" s="214"/>
      <c r="S592" s="214"/>
      <c r="T592" s="214"/>
      <c r="V592" s="214"/>
      <c r="W592" s="214"/>
      <c r="X592" s="214"/>
      <c r="Y592" s="214"/>
      <c r="Z592" s="214"/>
      <c r="AA592" s="214"/>
      <c r="AB592" s="214"/>
      <c r="AC592" s="214"/>
      <c r="AD592" s="214"/>
      <c r="AE592" s="214"/>
      <c r="AF592" s="214"/>
      <c r="AG592" s="214"/>
      <c r="AH592" s="214"/>
      <c r="AI592" s="214"/>
      <c r="AJ592" s="214"/>
      <c r="AK592" s="214"/>
      <c r="AL592" s="214"/>
      <c r="AM592" s="214"/>
      <c r="AN592" s="214"/>
      <c r="AO592" s="214"/>
      <c r="AP592" s="214"/>
      <c r="AQ592" s="214"/>
      <c r="AR592" s="214"/>
      <c r="AS592" s="214"/>
      <c r="AT592" s="214"/>
      <c r="AU592" s="214"/>
      <c r="AV592" s="214"/>
      <c r="AW592" s="214"/>
      <c r="AX592" s="214"/>
    </row>
    <row r="593" spans="1:50" s="142" customFormat="1" ht="12.75">
      <c r="A593" s="211"/>
      <c r="B593" s="238"/>
      <c r="C593" s="239"/>
      <c r="D593" s="240">
        <v>4210</v>
      </c>
      <c r="E593" s="241"/>
      <c r="F593" s="122" t="s">
        <v>135</v>
      </c>
      <c r="G593" s="123">
        <v>5000</v>
      </c>
      <c r="H593" s="145">
        <v>0</v>
      </c>
      <c r="I593" s="242">
        <f t="shared" si="22"/>
        <v>0</v>
      </c>
      <c r="J593" s="122"/>
      <c r="K593" s="122"/>
      <c r="L593" s="208"/>
      <c r="M593" s="214"/>
      <c r="N593" s="214"/>
      <c r="O593" s="214"/>
      <c r="P593" s="214"/>
      <c r="Q593" s="214"/>
      <c r="R593" s="214"/>
      <c r="S593" s="214"/>
      <c r="T593" s="214"/>
      <c r="V593" s="214"/>
      <c r="W593" s="214"/>
      <c r="X593" s="214"/>
      <c r="Y593" s="214"/>
      <c r="Z593" s="214"/>
      <c r="AA593" s="214"/>
      <c r="AB593" s="214"/>
      <c r="AC593" s="214"/>
      <c r="AD593" s="214"/>
      <c r="AE593" s="214"/>
      <c r="AF593" s="214"/>
      <c r="AG593" s="214"/>
      <c r="AH593" s="214"/>
      <c r="AI593" s="214"/>
      <c r="AJ593" s="214"/>
      <c r="AK593" s="214"/>
      <c r="AL593" s="214"/>
      <c r="AM593" s="214"/>
      <c r="AN593" s="214"/>
      <c r="AO593" s="214"/>
      <c r="AP593" s="214"/>
      <c r="AQ593" s="214"/>
      <c r="AR593" s="214"/>
      <c r="AS593" s="214"/>
      <c r="AT593" s="214"/>
      <c r="AU593" s="214"/>
      <c r="AV593" s="214"/>
      <c r="AW593" s="214"/>
      <c r="AX593" s="214"/>
    </row>
    <row r="594" spans="1:14" s="127" customFormat="1" ht="12.75">
      <c r="A594" s="118"/>
      <c r="B594" s="119"/>
      <c r="C594" s="128"/>
      <c r="D594" s="119">
        <v>4260</v>
      </c>
      <c r="E594" s="121"/>
      <c r="F594" s="122" t="s">
        <v>139</v>
      </c>
      <c r="G594" s="123">
        <v>3600</v>
      </c>
      <c r="H594" s="124">
        <v>1877.9</v>
      </c>
      <c r="I594" s="125">
        <f t="shared" si="22"/>
        <v>52.163888888888884</v>
      </c>
      <c r="J594" s="122"/>
      <c r="K594" s="122"/>
      <c r="L594" s="126"/>
      <c r="M594" s="142"/>
      <c r="N594" s="142"/>
    </row>
    <row r="595" spans="1:50" s="142" customFormat="1" ht="12.75">
      <c r="A595" s="211"/>
      <c r="B595" s="238"/>
      <c r="C595" s="239"/>
      <c r="D595" s="240">
        <v>4300</v>
      </c>
      <c r="E595" s="241"/>
      <c r="F595" s="122" t="s">
        <v>144</v>
      </c>
      <c r="G595" s="123">
        <v>3000</v>
      </c>
      <c r="H595" s="145">
        <v>197.04</v>
      </c>
      <c r="I595" s="242">
        <f t="shared" si="22"/>
        <v>6.5680000000000005</v>
      </c>
      <c r="J595" s="122"/>
      <c r="K595" s="122"/>
      <c r="L595" s="208"/>
      <c r="M595" s="214"/>
      <c r="N595" s="214"/>
      <c r="O595" s="214"/>
      <c r="P595" s="214"/>
      <c r="Q595" s="214"/>
      <c r="R595" s="214"/>
      <c r="S595" s="214"/>
      <c r="T595" s="214"/>
      <c r="V595" s="214"/>
      <c r="W595" s="214"/>
      <c r="X595" s="214"/>
      <c r="Y595" s="214"/>
      <c r="Z595" s="214"/>
      <c r="AA595" s="214"/>
      <c r="AB595" s="214"/>
      <c r="AC595" s="214"/>
      <c r="AD595" s="214"/>
      <c r="AE595" s="214"/>
      <c r="AF595" s="214"/>
      <c r="AG595" s="214"/>
      <c r="AH595" s="214"/>
      <c r="AI595" s="214"/>
      <c r="AJ595" s="214"/>
      <c r="AK595" s="214"/>
      <c r="AL595" s="214"/>
      <c r="AM595" s="214"/>
      <c r="AN595" s="214"/>
      <c r="AO595" s="214"/>
      <c r="AP595" s="214"/>
      <c r="AQ595" s="214"/>
      <c r="AR595" s="214"/>
      <c r="AS595" s="214"/>
      <c r="AT595" s="214"/>
      <c r="AU595" s="214"/>
      <c r="AV595" s="214"/>
      <c r="AW595" s="214"/>
      <c r="AX595" s="214"/>
    </row>
    <row r="596" spans="1:50" s="142" customFormat="1" ht="12.75">
      <c r="A596" s="211"/>
      <c r="B596" s="238"/>
      <c r="C596" s="239"/>
      <c r="D596" s="240">
        <v>4410</v>
      </c>
      <c r="E596" s="241"/>
      <c r="F596" s="122" t="s">
        <v>180</v>
      </c>
      <c r="G596" s="123">
        <v>2000</v>
      </c>
      <c r="H596" s="145">
        <v>855.92</v>
      </c>
      <c r="I596" s="242">
        <f t="shared" si="22"/>
        <v>42.796</v>
      </c>
      <c r="J596" s="122"/>
      <c r="K596" s="122"/>
      <c r="L596" s="208"/>
      <c r="M596" s="214"/>
      <c r="N596" s="214"/>
      <c r="O596" s="214"/>
      <c r="P596" s="214"/>
      <c r="Q596" s="214"/>
      <c r="R596" s="214"/>
      <c r="S596" s="214"/>
      <c r="T596" s="214"/>
      <c r="V596" s="214"/>
      <c r="W596" s="214"/>
      <c r="X596" s="214"/>
      <c r="Y596" s="214"/>
      <c r="Z596" s="214"/>
      <c r="AA596" s="214"/>
      <c r="AB596" s="214"/>
      <c r="AC596" s="214"/>
      <c r="AD596" s="214"/>
      <c r="AE596" s="214"/>
      <c r="AF596" s="214"/>
      <c r="AG596" s="214"/>
      <c r="AH596" s="214"/>
      <c r="AI596" s="214"/>
      <c r="AJ596" s="214"/>
      <c r="AK596" s="214"/>
      <c r="AL596" s="214"/>
      <c r="AM596" s="214"/>
      <c r="AN596" s="214"/>
      <c r="AO596" s="214"/>
      <c r="AP596" s="214"/>
      <c r="AQ596" s="214"/>
      <c r="AR596" s="214"/>
      <c r="AS596" s="214"/>
      <c r="AT596" s="214"/>
      <c r="AU596" s="214"/>
      <c r="AV596" s="214"/>
      <c r="AW596" s="214"/>
      <c r="AX596" s="214"/>
    </row>
    <row r="597" spans="1:12" s="127" customFormat="1" ht="12.75">
      <c r="A597" s="89"/>
      <c r="B597" s="90"/>
      <c r="C597" s="91"/>
      <c r="D597" s="90"/>
      <c r="E597" s="92"/>
      <c r="F597" s="112"/>
      <c r="G597" s="113"/>
      <c r="H597" s="114"/>
      <c r="I597" s="115"/>
      <c r="J597" s="122"/>
      <c r="K597" s="122"/>
      <c r="L597" s="126"/>
    </row>
    <row r="598" spans="1:50" s="117" customFormat="1" ht="12.75">
      <c r="A598" s="178" t="s">
        <v>478</v>
      </c>
      <c r="B598" s="178"/>
      <c r="C598" s="229"/>
      <c r="D598" s="178"/>
      <c r="E598" s="230"/>
      <c r="F598" s="107" t="s">
        <v>479</v>
      </c>
      <c r="G598" s="108">
        <f>SUM(G599:G626)/2</f>
        <v>1004766</v>
      </c>
      <c r="H598" s="109">
        <f>SUM(H599:H626)/2</f>
        <v>501875.1</v>
      </c>
      <c r="I598" s="231">
        <f aca="true" t="shared" si="23" ref="I598:I626">H598/G598*100</f>
        <v>49.94945091692991</v>
      </c>
      <c r="J598" s="107"/>
      <c r="K598" s="107"/>
      <c r="L598" s="208"/>
      <c r="M598" s="209"/>
      <c r="N598" s="209"/>
      <c r="O598" s="209"/>
      <c r="P598" s="209"/>
      <c r="Q598" s="209"/>
      <c r="R598" s="209"/>
      <c r="S598" s="209"/>
      <c r="T598" s="209"/>
      <c r="V598" s="209"/>
      <c r="W598" s="209"/>
      <c r="X598" s="209"/>
      <c r="Y598" s="209"/>
      <c r="Z598" s="209"/>
      <c r="AA598" s="209"/>
      <c r="AB598" s="209"/>
      <c r="AC598" s="209"/>
      <c r="AD598" s="209"/>
      <c r="AE598" s="209"/>
      <c r="AF598" s="209"/>
      <c r="AG598" s="209"/>
      <c r="AH598" s="209"/>
      <c r="AI598" s="209"/>
      <c r="AJ598" s="209"/>
      <c r="AK598" s="209"/>
      <c r="AL598" s="209"/>
      <c r="AM598" s="209"/>
      <c r="AN598" s="209"/>
      <c r="AO598" s="209"/>
      <c r="AP598" s="209"/>
      <c r="AQ598" s="209"/>
      <c r="AR598" s="209"/>
      <c r="AS598" s="209"/>
      <c r="AT598" s="209"/>
      <c r="AU598" s="209"/>
      <c r="AV598" s="209"/>
      <c r="AW598" s="209"/>
      <c r="AX598" s="209"/>
    </row>
    <row r="599" spans="1:50" s="117" customFormat="1" ht="12.75">
      <c r="A599" s="243"/>
      <c r="B599" s="243"/>
      <c r="C599" s="170">
        <v>85322</v>
      </c>
      <c r="D599" s="206"/>
      <c r="E599" s="207"/>
      <c r="F599" s="112" t="s">
        <v>480</v>
      </c>
      <c r="G599" s="113">
        <f>SUM(G600:G614)</f>
        <v>47422</v>
      </c>
      <c r="H599" s="114">
        <f>SUM(H600:H614)</f>
        <v>15574.330000000002</v>
      </c>
      <c r="I599" s="237">
        <f t="shared" si="23"/>
        <v>32.84199316772806</v>
      </c>
      <c r="J599" s="112"/>
      <c r="K599" s="112"/>
      <c r="L599" s="208"/>
      <c r="M599" s="209"/>
      <c r="N599" s="209"/>
      <c r="O599" s="209"/>
      <c r="P599" s="209"/>
      <c r="Q599" s="209"/>
      <c r="R599" s="209"/>
      <c r="S599" s="209"/>
      <c r="T599" s="209"/>
      <c r="V599" s="209"/>
      <c r="W599" s="209"/>
      <c r="X599" s="209"/>
      <c r="Y599" s="209"/>
      <c r="Z599" s="209"/>
      <c r="AA599" s="209"/>
      <c r="AB599" s="209"/>
      <c r="AC599" s="209"/>
      <c r="AD599" s="209"/>
      <c r="AE599" s="209"/>
      <c r="AF599" s="209"/>
      <c r="AG599" s="209"/>
      <c r="AH599" s="209"/>
      <c r="AI599" s="209"/>
      <c r="AJ599" s="209"/>
      <c r="AK599" s="209"/>
      <c r="AL599" s="209"/>
      <c r="AM599" s="209"/>
      <c r="AN599" s="209"/>
      <c r="AO599" s="209"/>
      <c r="AP599" s="209"/>
      <c r="AQ599" s="209"/>
      <c r="AR599" s="209"/>
      <c r="AS599" s="209"/>
      <c r="AT599" s="209"/>
      <c r="AU599" s="209"/>
      <c r="AV599" s="209"/>
      <c r="AW599" s="209"/>
      <c r="AX599" s="209"/>
    </row>
    <row r="600" spans="1:50" s="142" customFormat="1" ht="12.75">
      <c r="A600" s="232"/>
      <c r="B600" s="232"/>
      <c r="C600" s="244"/>
      <c r="D600" s="210">
        <v>3110</v>
      </c>
      <c r="E600" s="212"/>
      <c r="F600" s="122" t="s">
        <v>190</v>
      </c>
      <c r="G600" s="123">
        <v>3000</v>
      </c>
      <c r="H600" s="124">
        <v>0</v>
      </c>
      <c r="I600" s="242">
        <f t="shared" si="23"/>
        <v>0</v>
      </c>
      <c r="J600" s="245" t="s">
        <v>481</v>
      </c>
      <c r="K600" s="245"/>
      <c r="L600" s="208"/>
      <c r="M600" s="214"/>
      <c r="N600" s="214"/>
      <c r="O600" s="214"/>
      <c r="P600" s="214"/>
      <c r="Q600" s="214"/>
      <c r="R600" s="214"/>
      <c r="S600" s="214"/>
      <c r="T600" s="214"/>
      <c r="V600" s="214"/>
      <c r="W600" s="214"/>
      <c r="X600" s="214"/>
      <c r="Y600" s="214"/>
      <c r="Z600" s="214"/>
      <c r="AA600" s="214"/>
      <c r="AB600" s="214"/>
      <c r="AC600" s="214"/>
      <c r="AD600" s="214"/>
      <c r="AE600" s="214"/>
      <c r="AF600" s="214"/>
      <c r="AG600" s="214"/>
      <c r="AH600" s="214"/>
      <c r="AI600" s="214"/>
      <c r="AJ600" s="214"/>
      <c r="AK600" s="214"/>
      <c r="AL600" s="214"/>
      <c r="AM600" s="214"/>
      <c r="AN600" s="214"/>
      <c r="AO600" s="214"/>
      <c r="AP600" s="214"/>
      <c r="AQ600" s="214"/>
      <c r="AR600" s="214"/>
      <c r="AS600" s="214"/>
      <c r="AT600" s="214"/>
      <c r="AU600" s="214"/>
      <c r="AV600" s="214"/>
      <c r="AW600" s="214"/>
      <c r="AX600" s="214"/>
    </row>
    <row r="601" spans="1:50" s="142" customFormat="1" ht="12.75">
      <c r="A601" s="232"/>
      <c r="B601" s="232"/>
      <c r="C601" s="244"/>
      <c r="D601" s="210">
        <v>3118</v>
      </c>
      <c r="E601" s="212"/>
      <c r="F601" s="122" t="s">
        <v>190</v>
      </c>
      <c r="G601" s="123">
        <v>8017</v>
      </c>
      <c r="H601" s="124">
        <v>0</v>
      </c>
      <c r="I601" s="242">
        <f t="shared" si="23"/>
        <v>0</v>
      </c>
      <c r="J601" s="245"/>
      <c r="K601" s="245"/>
      <c r="L601" s="208"/>
      <c r="M601" s="214"/>
      <c r="N601" s="214"/>
      <c r="O601" s="214"/>
      <c r="P601" s="214"/>
      <c r="Q601" s="214"/>
      <c r="R601" s="214"/>
      <c r="S601" s="214"/>
      <c r="T601" s="214"/>
      <c r="V601" s="214"/>
      <c r="W601" s="214"/>
      <c r="X601" s="214"/>
      <c r="Y601" s="214"/>
      <c r="Z601" s="214"/>
      <c r="AA601" s="214"/>
      <c r="AB601" s="214"/>
      <c r="AC601" s="214"/>
      <c r="AD601" s="214"/>
      <c r="AE601" s="214"/>
      <c r="AF601" s="214"/>
      <c r="AG601" s="214"/>
      <c r="AH601" s="214"/>
      <c r="AI601" s="214"/>
      <c r="AJ601" s="214"/>
      <c r="AK601" s="214"/>
      <c r="AL601" s="214"/>
      <c r="AM601" s="214"/>
      <c r="AN601" s="214"/>
      <c r="AO601" s="214"/>
      <c r="AP601" s="214"/>
      <c r="AQ601" s="214"/>
      <c r="AR601" s="214"/>
      <c r="AS601" s="214"/>
      <c r="AT601" s="214"/>
      <c r="AU601" s="214"/>
      <c r="AV601" s="214"/>
      <c r="AW601" s="214"/>
      <c r="AX601" s="214"/>
    </row>
    <row r="602" spans="1:50" s="142" customFormat="1" ht="12.75">
      <c r="A602" s="232"/>
      <c r="B602" s="232"/>
      <c r="C602" s="244"/>
      <c r="D602" s="210">
        <v>4300</v>
      </c>
      <c r="E602" s="212"/>
      <c r="F602" s="122" t="s">
        <v>144</v>
      </c>
      <c r="G602" s="123">
        <v>13000</v>
      </c>
      <c r="H602" s="124">
        <v>0</v>
      </c>
      <c r="I602" s="242">
        <f>H602/G602*100</f>
        <v>0</v>
      </c>
      <c r="J602" s="245" t="s">
        <v>482</v>
      </c>
      <c r="K602" s="245"/>
      <c r="L602" s="208"/>
      <c r="M602" s="214"/>
      <c r="N602" s="214"/>
      <c r="O602" s="214"/>
      <c r="P602" s="214"/>
      <c r="Q602" s="214"/>
      <c r="R602" s="214"/>
      <c r="S602" s="214"/>
      <c r="T602" s="214"/>
      <c r="V602" s="214"/>
      <c r="W602" s="214"/>
      <c r="X602" s="214"/>
      <c r="Y602" s="214"/>
      <c r="Z602" s="214"/>
      <c r="AA602" s="214"/>
      <c r="AB602" s="214"/>
      <c r="AC602" s="214"/>
      <c r="AD602" s="214"/>
      <c r="AE602" s="214"/>
      <c r="AF602" s="214"/>
      <c r="AG602" s="214"/>
      <c r="AH602" s="214"/>
      <c r="AI602" s="214"/>
      <c r="AJ602" s="214"/>
      <c r="AK602" s="214"/>
      <c r="AL602" s="214"/>
      <c r="AM602" s="214"/>
      <c r="AN602" s="214"/>
      <c r="AO602" s="214"/>
      <c r="AP602" s="214"/>
      <c r="AQ602" s="214"/>
      <c r="AR602" s="214"/>
      <c r="AS602" s="214"/>
      <c r="AT602" s="214"/>
      <c r="AU602" s="214"/>
      <c r="AV602" s="214"/>
      <c r="AW602" s="214"/>
      <c r="AX602" s="214"/>
    </row>
    <row r="603" spans="1:50" s="142" customFormat="1" ht="27.75" customHeight="1">
      <c r="A603" s="232"/>
      <c r="B603" s="232"/>
      <c r="C603" s="244"/>
      <c r="D603" s="210">
        <v>4410</v>
      </c>
      <c r="E603" s="212"/>
      <c r="F603" s="122" t="s">
        <v>180</v>
      </c>
      <c r="G603" s="123">
        <v>3200</v>
      </c>
      <c r="H603" s="124">
        <f>348+1.14</f>
        <v>349.14</v>
      </c>
      <c r="I603" s="242">
        <f>H603/G603*100</f>
        <v>10.910625</v>
      </c>
      <c r="J603" s="143" t="s">
        <v>483</v>
      </c>
      <c r="K603" s="143"/>
      <c r="L603" s="208"/>
      <c r="M603" s="214"/>
      <c r="N603" s="214"/>
      <c r="O603" s="214"/>
      <c r="P603" s="214"/>
      <c r="Q603" s="214"/>
      <c r="R603" s="214"/>
      <c r="S603" s="214"/>
      <c r="T603" s="214"/>
      <c r="V603" s="214"/>
      <c r="W603" s="214"/>
      <c r="X603" s="214"/>
      <c r="Y603" s="214"/>
      <c r="Z603" s="214"/>
      <c r="AA603" s="214"/>
      <c r="AB603" s="214"/>
      <c r="AC603" s="214"/>
      <c r="AD603" s="214"/>
      <c r="AE603" s="214"/>
      <c r="AF603" s="214"/>
      <c r="AG603" s="214"/>
      <c r="AH603" s="214"/>
      <c r="AI603" s="214"/>
      <c r="AJ603" s="214"/>
      <c r="AK603" s="214"/>
      <c r="AL603" s="214"/>
      <c r="AM603" s="214"/>
      <c r="AN603" s="214"/>
      <c r="AO603" s="214"/>
      <c r="AP603" s="214"/>
      <c r="AQ603" s="214"/>
      <c r="AR603" s="214"/>
      <c r="AS603" s="214"/>
      <c r="AT603" s="214"/>
      <c r="AU603" s="214"/>
      <c r="AV603" s="214"/>
      <c r="AW603" s="214"/>
      <c r="AX603" s="214"/>
    </row>
    <row r="604" spans="1:50" s="142" customFormat="1" ht="14.25" customHeight="1">
      <c r="A604" s="232"/>
      <c r="B604" s="232"/>
      <c r="C604" s="244"/>
      <c r="D604" s="210">
        <v>3111</v>
      </c>
      <c r="E604" s="212"/>
      <c r="F604" s="122" t="s">
        <v>190</v>
      </c>
      <c r="G604" s="123">
        <v>3820</v>
      </c>
      <c r="H604" s="124">
        <f>3820.46-0.46</f>
        <v>3820</v>
      </c>
      <c r="I604" s="242">
        <f t="shared" si="23"/>
        <v>100</v>
      </c>
      <c r="J604" s="122" t="s">
        <v>484</v>
      </c>
      <c r="K604" s="122"/>
      <c r="L604" s="208"/>
      <c r="M604" s="214"/>
      <c r="N604" s="214"/>
      <c r="O604" s="214"/>
      <c r="P604" s="214"/>
      <c r="Q604" s="214"/>
      <c r="R604" s="214"/>
      <c r="S604" s="214"/>
      <c r="T604" s="214"/>
      <c r="V604" s="214"/>
      <c r="W604" s="214"/>
      <c r="X604" s="214"/>
      <c r="Y604" s="214"/>
      <c r="Z604" s="214"/>
      <c r="AA604" s="214"/>
      <c r="AB604" s="214"/>
      <c r="AC604" s="214"/>
      <c r="AD604" s="214"/>
      <c r="AE604" s="214"/>
      <c r="AF604" s="214"/>
      <c r="AG604" s="214"/>
      <c r="AH604" s="214"/>
      <c r="AI604" s="214"/>
      <c r="AJ604" s="214"/>
      <c r="AK604" s="214"/>
      <c r="AL604" s="214"/>
      <c r="AM604" s="214"/>
      <c r="AN604" s="214"/>
      <c r="AO604" s="214"/>
      <c r="AP604" s="214"/>
      <c r="AQ604" s="214"/>
      <c r="AR604" s="214"/>
      <c r="AS604" s="214"/>
      <c r="AT604" s="214"/>
      <c r="AU604" s="214"/>
      <c r="AV604" s="214"/>
      <c r="AW604" s="214"/>
      <c r="AX604" s="214"/>
    </row>
    <row r="605" spans="1:50" s="142" customFormat="1" ht="12.75">
      <c r="A605" s="232"/>
      <c r="B605" s="232"/>
      <c r="C605" s="244"/>
      <c r="D605" s="210">
        <v>4111</v>
      </c>
      <c r="E605" s="212"/>
      <c r="F605" s="122" t="s">
        <v>129</v>
      </c>
      <c r="G605" s="123">
        <v>1267</v>
      </c>
      <c r="H605" s="124">
        <f>1267.32-0.32</f>
        <v>1267</v>
      </c>
      <c r="I605" s="242">
        <f t="shared" si="23"/>
        <v>100</v>
      </c>
      <c r="J605" s="122"/>
      <c r="K605" s="122"/>
      <c r="L605" s="208"/>
      <c r="M605" s="214"/>
      <c r="N605" s="214"/>
      <c r="O605" s="214"/>
      <c r="P605" s="214"/>
      <c r="Q605" s="214"/>
      <c r="R605" s="214"/>
      <c r="S605" s="214"/>
      <c r="T605" s="214"/>
      <c r="V605" s="214"/>
      <c r="W605" s="214"/>
      <c r="X605" s="214"/>
      <c r="Y605" s="214"/>
      <c r="Z605" s="214"/>
      <c r="AA605" s="214"/>
      <c r="AB605" s="214"/>
      <c r="AC605" s="214"/>
      <c r="AD605" s="214"/>
      <c r="AE605" s="214"/>
      <c r="AF605" s="214"/>
      <c r="AG605" s="214"/>
      <c r="AH605" s="214"/>
      <c r="AI605" s="214"/>
      <c r="AJ605" s="214"/>
      <c r="AK605" s="214"/>
      <c r="AL605" s="214"/>
      <c r="AM605" s="214"/>
      <c r="AN605" s="214"/>
      <c r="AO605" s="214"/>
      <c r="AP605" s="214"/>
      <c r="AQ605" s="214"/>
      <c r="AR605" s="214"/>
      <c r="AS605" s="214"/>
      <c r="AT605" s="214"/>
      <c r="AU605" s="214"/>
      <c r="AV605" s="214"/>
      <c r="AW605" s="214"/>
      <c r="AX605" s="214"/>
    </row>
    <row r="606" spans="1:50" s="142" customFormat="1" ht="12.75">
      <c r="A606" s="232"/>
      <c r="B606" s="232"/>
      <c r="C606" s="244"/>
      <c r="D606" s="210">
        <v>4118</v>
      </c>
      <c r="E606" s="212"/>
      <c r="F606" s="122" t="s">
        <v>129</v>
      </c>
      <c r="G606" s="123">
        <v>2237</v>
      </c>
      <c r="H606" s="124">
        <v>0</v>
      </c>
      <c r="I606" s="242">
        <f t="shared" si="23"/>
        <v>0</v>
      </c>
      <c r="J606" s="122"/>
      <c r="K606" s="122"/>
      <c r="L606" s="208"/>
      <c r="M606" s="214"/>
      <c r="N606" s="214"/>
      <c r="O606" s="214"/>
      <c r="P606" s="214"/>
      <c r="Q606" s="214"/>
      <c r="R606" s="214"/>
      <c r="S606" s="214"/>
      <c r="T606" s="214"/>
      <c r="V606" s="214"/>
      <c r="W606" s="214"/>
      <c r="X606" s="214"/>
      <c r="Y606" s="214"/>
      <c r="Z606" s="214"/>
      <c r="AA606" s="214"/>
      <c r="AB606" s="214"/>
      <c r="AC606" s="214"/>
      <c r="AD606" s="214"/>
      <c r="AE606" s="214"/>
      <c r="AF606" s="214"/>
      <c r="AG606" s="214"/>
      <c r="AH606" s="214"/>
      <c r="AI606" s="214"/>
      <c r="AJ606" s="214"/>
      <c r="AK606" s="214"/>
      <c r="AL606" s="214"/>
      <c r="AM606" s="214"/>
      <c r="AN606" s="214"/>
      <c r="AO606" s="214"/>
      <c r="AP606" s="214"/>
      <c r="AQ606" s="214"/>
      <c r="AR606" s="214"/>
      <c r="AS606" s="214"/>
      <c r="AT606" s="214"/>
      <c r="AU606" s="214"/>
      <c r="AV606" s="214"/>
      <c r="AW606" s="214"/>
      <c r="AX606" s="214"/>
    </row>
    <row r="607" spans="1:50" s="142" customFormat="1" ht="12.75">
      <c r="A607" s="232"/>
      <c r="B607" s="232"/>
      <c r="C607" s="244"/>
      <c r="D607" s="210">
        <v>4171</v>
      </c>
      <c r="E607" s="212"/>
      <c r="F607" s="122" t="s">
        <v>133</v>
      </c>
      <c r="G607" s="123">
        <v>2636</v>
      </c>
      <c r="H607" s="124">
        <f>2636.04-0.04</f>
        <v>2636</v>
      </c>
      <c r="I607" s="242">
        <f t="shared" si="23"/>
        <v>100</v>
      </c>
      <c r="J607" s="122"/>
      <c r="K607" s="122"/>
      <c r="L607" s="208"/>
      <c r="M607" s="214"/>
      <c r="N607" s="214"/>
      <c r="O607" s="214"/>
      <c r="P607" s="214"/>
      <c r="Q607" s="214"/>
      <c r="R607" s="214"/>
      <c r="S607" s="214"/>
      <c r="T607" s="214"/>
      <c r="V607" s="214"/>
      <c r="W607" s="214"/>
      <c r="X607" s="214"/>
      <c r="Y607" s="214"/>
      <c r="Z607" s="214"/>
      <c r="AA607" s="214"/>
      <c r="AB607" s="214"/>
      <c r="AC607" s="214"/>
      <c r="AD607" s="214"/>
      <c r="AE607" s="214"/>
      <c r="AF607" s="214"/>
      <c r="AG607" s="214"/>
      <c r="AH607" s="214"/>
      <c r="AI607" s="214"/>
      <c r="AJ607" s="214"/>
      <c r="AK607" s="214"/>
      <c r="AL607" s="214"/>
      <c r="AM607" s="214"/>
      <c r="AN607" s="214"/>
      <c r="AO607" s="214"/>
      <c r="AP607" s="214"/>
      <c r="AQ607" s="214"/>
      <c r="AR607" s="214"/>
      <c r="AS607" s="214"/>
      <c r="AT607" s="214"/>
      <c r="AU607" s="214"/>
      <c r="AV607" s="214"/>
      <c r="AW607" s="214"/>
      <c r="AX607" s="214"/>
    </row>
    <row r="608" spans="1:50" s="142" customFormat="1" ht="12.75">
      <c r="A608" s="232"/>
      <c r="B608" s="232"/>
      <c r="C608" s="244"/>
      <c r="D608" s="210">
        <v>4211</v>
      </c>
      <c r="E608" s="212"/>
      <c r="F608" s="122" t="s">
        <v>135</v>
      </c>
      <c r="G608" s="123">
        <v>1019</v>
      </c>
      <c r="H608" s="124">
        <v>1018.78</v>
      </c>
      <c r="I608" s="242">
        <f t="shared" si="23"/>
        <v>99.97841020608439</v>
      </c>
      <c r="J608" s="122"/>
      <c r="K608" s="122"/>
      <c r="L608" s="208"/>
      <c r="M608" s="214"/>
      <c r="N608" s="214"/>
      <c r="O608" s="214"/>
      <c r="P608" s="214"/>
      <c r="Q608" s="214"/>
      <c r="R608" s="214"/>
      <c r="S608" s="214"/>
      <c r="T608" s="214"/>
      <c r="V608" s="214"/>
      <c r="W608" s="214"/>
      <c r="X608" s="214"/>
      <c r="Y608" s="214"/>
      <c r="Z608" s="214"/>
      <c r="AA608" s="214"/>
      <c r="AB608" s="214"/>
      <c r="AC608" s="214"/>
      <c r="AD608" s="214"/>
      <c r="AE608" s="214"/>
      <c r="AF608" s="214"/>
      <c r="AG608" s="214"/>
      <c r="AH608" s="214"/>
      <c r="AI608" s="214"/>
      <c r="AJ608" s="214"/>
      <c r="AK608" s="214"/>
      <c r="AL608" s="214"/>
      <c r="AM608" s="214"/>
      <c r="AN608" s="214"/>
      <c r="AO608" s="214"/>
      <c r="AP608" s="214"/>
      <c r="AQ608" s="214"/>
      <c r="AR608" s="214"/>
      <c r="AS608" s="214"/>
      <c r="AT608" s="214"/>
      <c r="AU608" s="214"/>
      <c r="AV608" s="214"/>
      <c r="AW608" s="214"/>
      <c r="AX608" s="214"/>
    </row>
    <row r="609" spans="1:50" s="142" customFormat="1" ht="12.75">
      <c r="A609" s="232"/>
      <c r="B609" s="232"/>
      <c r="C609" s="244"/>
      <c r="D609" s="210">
        <v>4281</v>
      </c>
      <c r="E609" s="212"/>
      <c r="F609" s="122" t="s">
        <v>142</v>
      </c>
      <c r="G609" s="123">
        <v>19</v>
      </c>
      <c r="H609" s="124">
        <f>19.07-0.07</f>
        <v>19</v>
      </c>
      <c r="I609" s="242">
        <f t="shared" si="23"/>
        <v>100</v>
      </c>
      <c r="J609" s="122"/>
      <c r="K609" s="122"/>
      <c r="L609" s="208"/>
      <c r="M609" s="214"/>
      <c r="N609" s="214"/>
      <c r="O609" s="214"/>
      <c r="P609" s="214"/>
      <c r="Q609" s="214"/>
      <c r="R609" s="214"/>
      <c r="S609" s="214"/>
      <c r="T609" s="214"/>
      <c r="V609" s="214"/>
      <c r="W609" s="214"/>
      <c r="X609" s="214"/>
      <c r="Y609" s="214"/>
      <c r="Z609" s="214"/>
      <c r="AA609" s="214"/>
      <c r="AB609" s="214"/>
      <c r="AC609" s="214"/>
      <c r="AD609" s="214"/>
      <c r="AE609" s="214"/>
      <c r="AF609" s="214"/>
      <c r="AG609" s="214"/>
      <c r="AH609" s="214"/>
      <c r="AI609" s="214"/>
      <c r="AJ609" s="214"/>
      <c r="AK609" s="214"/>
      <c r="AL609" s="214"/>
      <c r="AM609" s="214"/>
      <c r="AN609" s="214"/>
      <c r="AO609" s="214"/>
      <c r="AP609" s="214"/>
      <c r="AQ609" s="214"/>
      <c r="AR609" s="214"/>
      <c r="AS609" s="214"/>
      <c r="AT609" s="214"/>
      <c r="AU609" s="214"/>
      <c r="AV609" s="214"/>
      <c r="AW609" s="214"/>
      <c r="AX609" s="214"/>
    </row>
    <row r="610" spans="1:50" s="142" customFormat="1" ht="12.75">
      <c r="A610" s="232"/>
      <c r="B610" s="232"/>
      <c r="C610" s="244"/>
      <c r="D610" s="210">
        <v>4288</v>
      </c>
      <c r="E610" s="212"/>
      <c r="F610" s="122" t="s">
        <v>142</v>
      </c>
      <c r="G610" s="123">
        <v>704</v>
      </c>
      <c r="H610" s="124">
        <v>0</v>
      </c>
      <c r="I610" s="242">
        <f t="shared" si="23"/>
        <v>0</v>
      </c>
      <c r="J610" s="122"/>
      <c r="K610" s="122"/>
      <c r="L610" s="208"/>
      <c r="M610" s="214"/>
      <c r="N610" s="214"/>
      <c r="O610" s="214"/>
      <c r="P610" s="214"/>
      <c r="Q610" s="214"/>
      <c r="R610" s="214"/>
      <c r="S610" s="214"/>
      <c r="T610" s="214"/>
      <c r="V610" s="214"/>
      <c r="W610" s="214"/>
      <c r="X610" s="214"/>
      <c r="Y610" s="214"/>
      <c r="Z610" s="214"/>
      <c r="AA610" s="214"/>
      <c r="AB610" s="214"/>
      <c r="AC610" s="214"/>
      <c r="AD610" s="214"/>
      <c r="AE610" s="214"/>
      <c r="AF610" s="214"/>
      <c r="AG610" s="214"/>
      <c r="AH610" s="214"/>
      <c r="AI610" s="214"/>
      <c r="AJ610" s="214"/>
      <c r="AK610" s="214"/>
      <c r="AL610" s="214"/>
      <c r="AM610" s="214"/>
      <c r="AN610" s="214"/>
      <c r="AO610" s="214"/>
      <c r="AP610" s="214"/>
      <c r="AQ610" s="214"/>
      <c r="AR610" s="214"/>
      <c r="AS610" s="214"/>
      <c r="AT610" s="214"/>
      <c r="AU610" s="214"/>
      <c r="AV610" s="214"/>
      <c r="AW610" s="214"/>
      <c r="AX610" s="214"/>
    </row>
    <row r="611" spans="1:50" s="142" customFormat="1" ht="12.75">
      <c r="A611" s="232"/>
      <c r="B611" s="232"/>
      <c r="C611" s="244"/>
      <c r="D611" s="210">
        <v>4301</v>
      </c>
      <c r="E611" s="212"/>
      <c r="F611" s="122" t="s">
        <v>144</v>
      </c>
      <c r="G611" s="123">
        <v>6110</v>
      </c>
      <c r="H611" s="124">
        <f>6110.25-0.25</f>
        <v>6110</v>
      </c>
      <c r="I611" s="242">
        <f t="shared" si="23"/>
        <v>100</v>
      </c>
      <c r="J611" s="122"/>
      <c r="K611" s="122"/>
      <c r="L611" s="208"/>
      <c r="M611" s="214"/>
      <c r="N611" s="214"/>
      <c r="O611" s="214"/>
      <c r="P611" s="214"/>
      <c r="Q611" s="214"/>
      <c r="R611" s="214"/>
      <c r="S611" s="214"/>
      <c r="T611" s="214"/>
      <c r="V611" s="214"/>
      <c r="W611" s="214"/>
      <c r="X611" s="214"/>
      <c r="Y611" s="214"/>
      <c r="Z611" s="214"/>
      <c r="AA611" s="214"/>
      <c r="AB611" s="214"/>
      <c r="AC611" s="214"/>
      <c r="AD611" s="214"/>
      <c r="AE611" s="214"/>
      <c r="AF611" s="214"/>
      <c r="AG611" s="214"/>
      <c r="AH611" s="214"/>
      <c r="AI611" s="214"/>
      <c r="AJ611" s="214"/>
      <c r="AK611" s="214"/>
      <c r="AL611" s="214"/>
      <c r="AM611" s="214"/>
      <c r="AN611" s="214"/>
      <c r="AO611" s="214"/>
      <c r="AP611" s="214"/>
      <c r="AQ611" s="214"/>
      <c r="AR611" s="214"/>
      <c r="AS611" s="214"/>
      <c r="AT611" s="214"/>
      <c r="AU611" s="214"/>
      <c r="AV611" s="214"/>
      <c r="AW611" s="214"/>
      <c r="AX611" s="214"/>
    </row>
    <row r="612" spans="1:50" s="142" customFormat="1" ht="12.75">
      <c r="A612" s="232"/>
      <c r="B612" s="232"/>
      <c r="C612" s="244"/>
      <c r="D612" s="210">
        <v>4308</v>
      </c>
      <c r="E612" s="212"/>
      <c r="F612" s="122" t="s">
        <v>144</v>
      </c>
      <c r="G612" s="123">
        <v>2038</v>
      </c>
      <c r="H612" s="124">
        <v>0</v>
      </c>
      <c r="I612" s="242">
        <f t="shared" si="23"/>
        <v>0</v>
      </c>
      <c r="J612" s="122"/>
      <c r="K612" s="122"/>
      <c r="L612" s="208"/>
      <c r="M612" s="214"/>
      <c r="N612" s="214"/>
      <c r="O612" s="214"/>
      <c r="P612" s="214"/>
      <c r="Q612" s="214"/>
      <c r="R612" s="214"/>
      <c r="S612" s="214"/>
      <c r="T612" s="214"/>
      <c r="V612" s="214"/>
      <c r="W612" s="214"/>
      <c r="X612" s="214"/>
      <c r="Y612" s="214"/>
      <c r="Z612" s="214"/>
      <c r="AA612" s="214"/>
      <c r="AB612" s="214"/>
      <c r="AC612" s="214"/>
      <c r="AD612" s="214"/>
      <c r="AE612" s="214"/>
      <c r="AF612" s="214"/>
      <c r="AG612" s="214"/>
      <c r="AH612" s="214"/>
      <c r="AI612" s="214"/>
      <c r="AJ612" s="214"/>
      <c r="AK612" s="214"/>
      <c r="AL612" s="214"/>
      <c r="AM612" s="214"/>
      <c r="AN612" s="214"/>
      <c r="AO612" s="214"/>
      <c r="AP612" s="214"/>
      <c r="AQ612" s="214"/>
      <c r="AR612" s="214"/>
      <c r="AS612" s="214"/>
      <c r="AT612" s="214"/>
      <c r="AU612" s="214"/>
      <c r="AV612" s="214"/>
      <c r="AW612" s="214"/>
      <c r="AX612" s="214"/>
    </row>
    <row r="613" spans="1:50" s="142" customFormat="1" ht="12.75">
      <c r="A613" s="232"/>
      <c r="B613" s="232"/>
      <c r="C613" s="244"/>
      <c r="D613" s="210">
        <v>4411</v>
      </c>
      <c r="E613" s="212"/>
      <c r="F613" s="122" t="s">
        <v>180</v>
      </c>
      <c r="G613" s="123">
        <v>128</v>
      </c>
      <c r="H613" s="124">
        <v>127.54</v>
      </c>
      <c r="I613" s="242">
        <f t="shared" si="23"/>
        <v>99.640625</v>
      </c>
      <c r="J613" s="122"/>
      <c r="K613" s="122"/>
      <c r="L613" s="208"/>
      <c r="M613" s="214"/>
      <c r="N613" s="214"/>
      <c r="O613" s="214"/>
      <c r="P613" s="214"/>
      <c r="Q613" s="214"/>
      <c r="R613" s="214"/>
      <c r="S613" s="214"/>
      <c r="T613" s="214"/>
      <c r="V613" s="214"/>
      <c r="W613" s="214"/>
      <c r="X613" s="214"/>
      <c r="Y613" s="214"/>
      <c r="Z613" s="214"/>
      <c r="AA613" s="214"/>
      <c r="AB613" s="214"/>
      <c r="AC613" s="214"/>
      <c r="AD613" s="214"/>
      <c r="AE613" s="214"/>
      <c r="AF613" s="214"/>
      <c r="AG613" s="214"/>
      <c r="AH613" s="214"/>
      <c r="AI613" s="214"/>
      <c r="AJ613" s="214"/>
      <c r="AK613" s="214"/>
      <c r="AL613" s="214"/>
      <c r="AM613" s="214"/>
      <c r="AN613" s="214"/>
      <c r="AO613" s="214"/>
      <c r="AP613" s="214"/>
      <c r="AQ613" s="214"/>
      <c r="AR613" s="214"/>
      <c r="AS613" s="214"/>
      <c r="AT613" s="214"/>
      <c r="AU613" s="214"/>
      <c r="AV613" s="214"/>
      <c r="AW613" s="214"/>
      <c r="AX613" s="214"/>
    </row>
    <row r="614" spans="1:50" s="142" customFormat="1" ht="12.75">
      <c r="A614" s="232"/>
      <c r="B614" s="232"/>
      <c r="C614" s="244"/>
      <c r="D614" s="210">
        <v>6061</v>
      </c>
      <c r="E614" s="212"/>
      <c r="F614" s="122" t="s">
        <v>203</v>
      </c>
      <c r="G614" s="123">
        <v>227</v>
      </c>
      <c r="H614" s="124">
        <v>226.87</v>
      </c>
      <c r="I614" s="242">
        <f t="shared" si="23"/>
        <v>99.94273127753304</v>
      </c>
      <c r="J614" s="122"/>
      <c r="K614" s="122"/>
      <c r="L614" s="208"/>
      <c r="M614" s="214"/>
      <c r="N614" s="214"/>
      <c r="O614" s="214"/>
      <c r="P614" s="214"/>
      <c r="Q614" s="214"/>
      <c r="R614" s="214"/>
      <c r="S614" s="214"/>
      <c r="T614" s="214"/>
      <c r="V614" s="214"/>
      <c r="W614" s="214"/>
      <c r="X614" s="214"/>
      <c r="Y614" s="214"/>
      <c r="Z614" s="214"/>
      <c r="AA614" s="214"/>
      <c r="AB614" s="214"/>
      <c r="AC614" s="214"/>
      <c r="AD614" s="214"/>
      <c r="AE614" s="214"/>
      <c r="AF614" s="214"/>
      <c r="AG614" s="214"/>
      <c r="AH614" s="214"/>
      <c r="AI614" s="214"/>
      <c r="AJ614" s="214"/>
      <c r="AK614" s="214"/>
      <c r="AL614" s="214"/>
      <c r="AM614" s="214"/>
      <c r="AN614" s="214"/>
      <c r="AO614" s="214"/>
      <c r="AP614" s="214"/>
      <c r="AQ614" s="214"/>
      <c r="AR614" s="214"/>
      <c r="AS614" s="214"/>
      <c r="AT614" s="214"/>
      <c r="AU614" s="214"/>
      <c r="AV614" s="214"/>
      <c r="AW614" s="214"/>
      <c r="AX614" s="214"/>
    </row>
    <row r="615" spans="1:50" s="142" customFormat="1" ht="12.75">
      <c r="A615" s="232"/>
      <c r="B615" s="233"/>
      <c r="C615" s="234">
        <v>85333</v>
      </c>
      <c r="D615" s="235"/>
      <c r="E615" s="236"/>
      <c r="F615" s="112" t="s">
        <v>485</v>
      </c>
      <c r="G615" s="113">
        <f>SUM(G616:G626)</f>
        <v>957344</v>
      </c>
      <c r="H615" s="114">
        <f>SUM(H616:H626)</f>
        <v>486300.76999999996</v>
      </c>
      <c r="I615" s="237">
        <f t="shared" si="23"/>
        <v>50.79686821038205</v>
      </c>
      <c r="J615" s="112"/>
      <c r="K615" s="112"/>
      <c r="L615" s="208"/>
      <c r="M615" s="214"/>
      <c r="N615" s="214"/>
      <c r="O615" s="214"/>
      <c r="P615" s="214"/>
      <c r="Q615" s="214"/>
      <c r="R615" s="214"/>
      <c r="S615" s="214"/>
      <c r="T615" s="214"/>
      <c r="V615" s="214"/>
      <c r="W615" s="214"/>
      <c r="X615" s="214"/>
      <c r="Y615" s="214"/>
      <c r="Z615" s="214"/>
      <c r="AA615" s="214"/>
      <c r="AB615" s="214"/>
      <c r="AC615" s="214"/>
      <c r="AD615" s="214"/>
      <c r="AE615" s="214"/>
      <c r="AF615" s="214"/>
      <c r="AG615" s="214"/>
      <c r="AH615" s="214"/>
      <c r="AI615" s="214"/>
      <c r="AJ615" s="214"/>
      <c r="AK615" s="214"/>
      <c r="AL615" s="214"/>
      <c r="AM615" s="214"/>
      <c r="AN615" s="214"/>
      <c r="AO615" s="214"/>
      <c r="AP615" s="214"/>
      <c r="AQ615" s="214"/>
      <c r="AR615" s="214"/>
      <c r="AS615" s="214"/>
      <c r="AT615" s="214"/>
      <c r="AU615" s="214"/>
      <c r="AV615" s="214"/>
      <c r="AW615" s="214"/>
      <c r="AX615" s="214"/>
    </row>
    <row r="616" spans="1:50" s="142" customFormat="1" ht="12.75" customHeight="1">
      <c r="A616" s="211"/>
      <c r="B616" s="238"/>
      <c r="C616" s="246"/>
      <c r="D616" s="240">
        <v>4010</v>
      </c>
      <c r="E616" s="241"/>
      <c r="F616" s="122" t="s">
        <v>169</v>
      </c>
      <c r="G616" s="123">
        <v>638882</v>
      </c>
      <c r="H616" s="145">
        <v>306603.97</v>
      </c>
      <c r="I616" s="242">
        <f t="shared" si="23"/>
        <v>47.9907040736787</v>
      </c>
      <c r="J616" s="122" t="s">
        <v>486</v>
      </c>
      <c r="K616" s="122"/>
      <c r="L616" s="208"/>
      <c r="M616" s="214"/>
      <c r="N616" s="214"/>
      <c r="O616" s="214"/>
      <c r="P616" s="214"/>
      <c r="Q616" s="214"/>
      <c r="R616" s="214"/>
      <c r="S616" s="214"/>
      <c r="T616" s="214"/>
      <c r="V616" s="214"/>
      <c r="W616" s="214"/>
      <c r="X616" s="214"/>
      <c r="Y616" s="214"/>
      <c r="Z616" s="214"/>
      <c r="AA616" s="214"/>
      <c r="AB616" s="214"/>
      <c r="AC616" s="214"/>
      <c r="AD616" s="214"/>
      <c r="AE616" s="214"/>
      <c r="AF616" s="214"/>
      <c r="AG616" s="214"/>
      <c r="AH616" s="214"/>
      <c r="AI616" s="214"/>
      <c r="AJ616" s="214"/>
      <c r="AK616" s="214"/>
      <c r="AL616" s="214"/>
      <c r="AM616" s="214"/>
      <c r="AN616" s="214"/>
      <c r="AO616" s="214"/>
      <c r="AP616" s="214"/>
      <c r="AQ616" s="214"/>
      <c r="AR616" s="214"/>
      <c r="AS616" s="214"/>
      <c r="AT616" s="214"/>
      <c r="AU616" s="214"/>
      <c r="AV616" s="214"/>
      <c r="AW616" s="214"/>
      <c r="AX616" s="214"/>
    </row>
    <row r="617" spans="1:50" s="142" customFormat="1" ht="12.75" customHeight="1">
      <c r="A617" s="211"/>
      <c r="B617" s="238"/>
      <c r="C617" s="239"/>
      <c r="D617" s="240">
        <v>4040</v>
      </c>
      <c r="E617" s="241"/>
      <c r="F617" s="122" t="s">
        <v>127</v>
      </c>
      <c r="G617" s="123">
        <v>44418</v>
      </c>
      <c r="H617" s="145">
        <f>44418.29-0.29</f>
        <v>44418</v>
      </c>
      <c r="I617" s="242">
        <f t="shared" si="23"/>
        <v>100</v>
      </c>
      <c r="J617" s="122" t="s">
        <v>128</v>
      </c>
      <c r="K617" s="122"/>
      <c r="L617" s="208"/>
      <c r="M617" s="214"/>
      <c r="N617" s="214"/>
      <c r="O617" s="214"/>
      <c r="P617" s="214"/>
      <c r="Q617" s="214"/>
      <c r="R617" s="214"/>
      <c r="S617" s="214"/>
      <c r="T617" s="214"/>
      <c r="V617" s="214"/>
      <c r="W617" s="214"/>
      <c r="X617" s="214"/>
      <c r="Y617" s="214"/>
      <c r="Z617" s="214"/>
      <c r="AA617" s="214"/>
      <c r="AB617" s="214"/>
      <c r="AC617" s="214"/>
      <c r="AD617" s="214"/>
      <c r="AE617" s="214"/>
      <c r="AF617" s="214"/>
      <c r="AG617" s="214"/>
      <c r="AH617" s="214"/>
      <c r="AI617" s="214"/>
      <c r="AJ617" s="214"/>
      <c r="AK617" s="214"/>
      <c r="AL617" s="214"/>
      <c r="AM617" s="214"/>
      <c r="AN617" s="214"/>
      <c r="AO617" s="214"/>
      <c r="AP617" s="214"/>
      <c r="AQ617" s="214"/>
      <c r="AR617" s="214"/>
      <c r="AS617" s="214"/>
      <c r="AT617" s="214"/>
      <c r="AU617" s="214"/>
      <c r="AV617" s="214"/>
      <c r="AW617" s="214"/>
      <c r="AX617" s="214"/>
    </row>
    <row r="618" spans="1:50" s="142" customFormat="1" ht="12.75" customHeight="1">
      <c r="A618" s="211"/>
      <c r="B618" s="238"/>
      <c r="C618" s="239"/>
      <c r="D618" s="240">
        <v>4110</v>
      </c>
      <c r="E618" s="241"/>
      <c r="F618" s="122" t="s">
        <v>129</v>
      </c>
      <c r="G618" s="123">
        <v>117802</v>
      </c>
      <c r="H618" s="145">
        <v>59062.92</v>
      </c>
      <c r="I618" s="242">
        <f t="shared" si="23"/>
        <v>50.1374509770632</v>
      </c>
      <c r="J618" s="122" t="s">
        <v>487</v>
      </c>
      <c r="K618" s="122"/>
      <c r="L618" s="208"/>
      <c r="M618" s="214"/>
      <c r="N618" s="214"/>
      <c r="O618" s="214"/>
      <c r="P618" s="214"/>
      <c r="Q618" s="214"/>
      <c r="R618" s="214"/>
      <c r="S618" s="214"/>
      <c r="T618" s="214"/>
      <c r="V618" s="214"/>
      <c r="W618" s="214"/>
      <c r="X618" s="214"/>
      <c r="Y618" s="214"/>
      <c r="Z618" s="214"/>
      <c r="AA618" s="214"/>
      <c r="AB618" s="214"/>
      <c r="AC618" s="214"/>
      <c r="AD618" s="214"/>
      <c r="AE618" s="214"/>
      <c r="AF618" s="214"/>
      <c r="AG618" s="214"/>
      <c r="AH618" s="214"/>
      <c r="AI618" s="214"/>
      <c r="AJ618" s="214"/>
      <c r="AK618" s="214"/>
      <c r="AL618" s="214"/>
      <c r="AM618" s="214"/>
      <c r="AN618" s="214"/>
      <c r="AO618" s="214"/>
      <c r="AP618" s="214"/>
      <c r="AQ618" s="214"/>
      <c r="AR618" s="214"/>
      <c r="AS618" s="214"/>
      <c r="AT618" s="214"/>
      <c r="AU618" s="214"/>
      <c r="AV618" s="214"/>
      <c r="AW618" s="214"/>
      <c r="AX618" s="214"/>
    </row>
    <row r="619" spans="1:50" s="142" customFormat="1" ht="12.75" customHeight="1">
      <c r="A619" s="211"/>
      <c r="B619" s="238"/>
      <c r="C619" s="239"/>
      <c r="D619" s="240">
        <v>4120</v>
      </c>
      <c r="E619" s="241"/>
      <c r="F619" s="122" t="s">
        <v>131</v>
      </c>
      <c r="G619" s="123">
        <v>13700</v>
      </c>
      <c r="H619" s="145">
        <v>6566.17</v>
      </c>
      <c r="I619" s="242">
        <f t="shared" si="23"/>
        <v>47.92824817518248</v>
      </c>
      <c r="J619" s="122" t="s">
        <v>347</v>
      </c>
      <c r="K619" s="122"/>
      <c r="L619" s="208"/>
      <c r="M619" s="214"/>
      <c r="N619" s="214"/>
      <c r="O619" s="214"/>
      <c r="P619" s="214"/>
      <c r="Q619" s="214"/>
      <c r="R619" s="214"/>
      <c r="S619" s="214"/>
      <c r="T619" s="214"/>
      <c r="V619" s="214"/>
      <c r="W619" s="214"/>
      <c r="X619" s="214"/>
      <c r="Y619" s="214"/>
      <c r="Z619" s="214"/>
      <c r="AA619" s="214"/>
      <c r="AB619" s="214"/>
      <c r="AC619" s="214"/>
      <c r="AD619" s="214"/>
      <c r="AE619" s="214"/>
      <c r="AF619" s="214"/>
      <c r="AG619" s="214"/>
      <c r="AH619" s="214"/>
      <c r="AI619" s="214"/>
      <c r="AJ619" s="214"/>
      <c r="AK619" s="214"/>
      <c r="AL619" s="214"/>
      <c r="AM619" s="214"/>
      <c r="AN619" s="214"/>
      <c r="AO619" s="214"/>
      <c r="AP619" s="214"/>
      <c r="AQ619" s="214"/>
      <c r="AR619" s="214"/>
      <c r="AS619" s="214"/>
      <c r="AT619" s="214"/>
      <c r="AU619" s="214"/>
      <c r="AV619" s="214"/>
      <c r="AW619" s="214"/>
      <c r="AX619" s="214"/>
    </row>
    <row r="620" spans="1:50" s="142" customFormat="1" ht="28.5" customHeight="1">
      <c r="A620" s="211"/>
      <c r="B620" s="238"/>
      <c r="C620" s="239"/>
      <c r="D620" s="240">
        <v>4210</v>
      </c>
      <c r="E620" s="241"/>
      <c r="F620" s="122" t="s">
        <v>135</v>
      </c>
      <c r="G620" s="123">
        <v>25000</v>
      </c>
      <c r="H620" s="145">
        <f>13143.79+0.29</f>
        <v>13144.080000000002</v>
      </c>
      <c r="I620" s="242">
        <f t="shared" si="23"/>
        <v>52.57632000000001</v>
      </c>
      <c r="J620" s="122" t="s">
        <v>488</v>
      </c>
      <c r="K620" s="122"/>
      <c r="L620" s="208"/>
      <c r="M620" s="214"/>
      <c r="N620" s="214"/>
      <c r="O620" s="214"/>
      <c r="P620" s="214"/>
      <c r="Q620" s="214"/>
      <c r="R620" s="214"/>
      <c r="S620" s="214"/>
      <c r="T620" s="214"/>
      <c r="V620" s="214"/>
      <c r="W620" s="214"/>
      <c r="X620" s="214"/>
      <c r="Y620" s="214"/>
      <c r="Z620" s="214"/>
      <c r="AA620" s="214"/>
      <c r="AB620" s="214"/>
      <c r="AC620" s="214"/>
      <c r="AD620" s="214"/>
      <c r="AE620" s="214"/>
      <c r="AF620" s="214"/>
      <c r="AG620" s="214"/>
      <c r="AH620" s="214"/>
      <c r="AI620" s="214"/>
      <c r="AJ620" s="214"/>
      <c r="AK620" s="214"/>
      <c r="AL620" s="214"/>
      <c r="AM620" s="214"/>
      <c r="AN620" s="214"/>
      <c r="AO620" s="214"/>
      <c r="AP620" s="214"/>
      <c r="AQ620" s="214"/>
      <c r="AR620" s="214"/>
      <c r="AS620" s="214"/>
      <c r="AT620" s="214"/>
      <c r="AU620" s="214"/>
      <c r="AV620" s="214"/>
      <c r="AW620" s="214"/>
      <c r="AX620" s="214"/>
    </row>
    <row r="621" spans="1:50" s="142" customFormat="1" ht="12.75" customHeight="1">
      <c r="A621" s="211"/>
      <c r="B621" s="238"/>
      <c r="C621" s="239"/>
      <c r="D621" s="240">
        <v>4270</v>
      </c>
      <c r="E621" s="241"/>
      <c r="F621" s="122" t="s">
        <v>141</v>
      </c>
      <c r="G621" s="123">
        <v>6000</v>
      </c>
      <c r="H621" s="145">
        <v>1023.43</v>
      </c>
      <c r="I621" s="242">
        <f t="shared" si="23"/>
        <v>17.057166666666664</v>
      </c>
      <c r="J621" s="122" t="s">
        <v>489</v>
      </c>
      <c r="K621" s="122"/>
      <c r="L621" s="208"/>
      <c r="M621" s="214"/>
      <c r="N621" s="214"/>
      <c r="O621" s="214"/>
      <c r="P621" s="214"/>
      <c r="Q621" s="214"/>
      <c r="R621" s="214"/>
      <c r="S621" s="214"/>
      <c r="T621" s="214"/>
      <c r="V621" s="214"/>
      <c r="W621" s="214"/>
      <c r="X621" s="214"/>
      <c r="Y621" s="214"/>
      <c r="Z621" s="214"/>
      <c r="AA621" s="214"/>
      <c r="AB621" s="214"/>
      <c r="AC621" s="214"/>
      <c r="AD621" s="214"/>
      <c r="AE621" s="214"/>
      <c r="AF621" s="214"/>
      <c r="AG621" s="214"/>
      <c r="AH621" s="214"/>
      <c r="AI621" s="214"/>
      <c r="AJ621" s="214"/>
      <c r="AK621" s="214"/>
      <c r="AL621" s="214"/>
      <c r="AM621" s="214"/>
      <c r="AN621" s="214"/>
      <c r="AO621" s="214"/>
      <c r="AP621" s="214"/>
      <c r="AQ621" s="214"/>
      <c r="AR621" s="214"/>
      <c r="AS621" s="214"/>
      <c r="AT621" s="214"/>
      <c r="AU621" s="214"/>
      <c r="AV621" s="214"/>
      <c r="AW621" s="214"/>
      <c r="AX621" s="214"/>
    </row>
    <row r="622" spans="1:50" s="142" customFormat="1" ht="27" customHeight="1">
      <c r="A622" s="211"/>
      <c r="B622" s="238"/>
      <c r="C622" s="239"/>
      <c r="D622" s="240">
        <v>4280</v>
      </c>
      <c r="E622" s="241"/>
      <c r="F622" s="122" t="s">
        <v>142</v>
      </c>
      <c r="G622" s="123">
        <v>2000</v>
      </c>
      <c r="H622" s="145">
        <v>865.5</v>
      </c>
      <c r="I622" s="242">
        <f t="shared" si="23"/>
        <v>43.275000000000006</v>
      </c>
      <c r="J622" s="122" t="s">
        <v>490</v>
      </c>
      <c r="K622" s="122"/>
      <c r="L622" s="208"/>
      <c r="M622" s="214"/>
      <c r="N622" s="214"/>
      <c r="O622" s="214"/>
      <c r="P622" s="214"/>
      <c r="Q622" s="214"/>
      <c r="R622" s="214"/>
      <c r="S622" s="214"/>
      <c r="T622" s="214"/>
      <c r="V622" s="214"/>
      <c r="W622" s="214"/>
      <c r="X622" s="214"/>
      <c r="Y622" s="214"/>
      <c r="Z622" s="214"/>
      <c r="AA622" s="214"/>
      <c r="AB622" s="214"/>
      <c r="AC622" s="214"/>
      <c r="AD622" s="214"/>
      <c r="AE622" s="214"/>
      <c r="AF622" s="214"/>
      <c r="AG622" s="214"/>
      <c r="AH622" s="214"/>
      <c r="AI622" s="214"/>
      <c r="AJ622" s="214"/>
      <c r="AK622" s="214"/>
      <c r="AL622" s="214"/>
      <c r="AM622" s="214"/>
      <c r="AN622" s="214"/>
      <c r="AO622" s="214"/>
      <c r="AP622" s="214"/>
      <c r="AQ622" s="214"/>
      <c r="AR622" s="214"/>
      <c r="AS622" s="214"/>
      <c r="AT622" s="214"/>
      <c r="AU622" s="214"/>
      <c r="AV622" s="214"/>
      <c r="AW622" s="214"/>
      <c r="AX622" s="214"/>
    </row>
    <row r="623" spans="1:50" s="142" customFormat="1" ht="12.75" customHeight="1">
      <c r="A623" s="211"/>
      <c r="B623" s="238"/>
      <c r="C623" s="239"/>
      <c r="D623" s="240">
        <v>4300</v>
      </c>
      <c r="E623" s="241"/>
      <c r="F623" s="122" t="s">
        <v>144</v>
      </c>
      <c r="G623" s="123">
        <v>78342</v>
      </c>
      <c r="H623" s="145">
        <v>34207.36</v>
      </c>
      <c r="I623" s="242">
        <f t="shared" si="23"/>
        <v>43.664139286717216</v>
      </c>
      <c r="J623" s="122" t="s">
        <v>491</v>
      </c>
      <c r="K623" s="122"/>
      <c r="L623" s="208"/>
      <c r="M623" s="214"/>
      <c r="N623" s="214"/>
      <c r="O623" s="214"/>
      <c r="P623" s="214"/>
      <c r="Q623" s="214"/>
      <c r="R623" s="214"/>
      <c r="S623" s="214"/>
      <c r="T623" s="214"/>
      <c r="V623" s="214"/>
      <c r="W623" s="214"/>
      <c r="X623" s="214"/>
      <c r="Y623" s="214"/>
      <c r="Z623" s="214"/>
      <c r="AA623" s="214"/>
      <c r="AB623" s="214"/>
      <c r="AC623" s="214"/>
      <c r="AD623" s="214"/>
      <c r="AE623" s="214"/>
      <c r="AF623" s="214"/>
      <c r="AG623" s="214"/>
      <c r="AH623" s="214"/>
      <c r="AI623" s="214"/>
      <c r="AJ623" s="214"/>
      <c r="AK623" s="214"/>
      <c r="AL623" s="214"/>
      <c r="AM623" s="214"/>
      <c r="AN623" s="214"/>
      <c r="AO623" s="214"/>
      <c r="AP623" s="214"/>
      <c r="AQ623" s="214"/>
      <c r="AR623" s="214"/>
      <c r="AS623" s="214"/>
      <c r="AT623" s="214"/>
      <c r="AU623" s="214"/>
      <c r="AV623" s="214"/>
      <c r="AW623" s="214"/>
      <c r="AX623" s="214"/>
    </row>
    <row r="624" spans="1:50" s="142" customFormat="1" ht="27.75" customHeight="1">
      <c r="A624" s="211"/>
      <c r="B624" s="238"/>
      <c r="C624" s="239"/>
      <c r="D624" s="240">
        <v>4410</v>
      </c>
      <c r="E624" s="241"/>
      <c r="F624" s="122" t="s">
        <v>180</v>
      </c>
      <c r="G624" s="123">
        <v>4000</v>
      </c>
      <c r="H624" s="145">
        <v>1572.34</v>
      </c>
      <c r="I624" s="242">
        <f t="shared" si="23"/>
        <v>39.308499999999995</v>
      </c>
      <c r="J624" s="122" t="s">
        <v>492</v>
      </c>
      <c r="K624" s="122"/>
      <c r="L624" s="208"/>
      <c r="M624" s="214"/>
      <c r="N624" s="214"/>
      <c r="O624" s="214"/>
      <c r="P624" s="214"/>
      <c r="Q624" s="214"/>
      <c r="R624" s="214"/>
      <c r="S624" s="214"/>
      <c r="T624" s="214"/>
      <c r="V624" s="214"/>
      <c r="W624" s="214"/>
      <c r="X624" s="214"/>
      <c r="Y624" s="214"/>
      <c r="Z624" s="214"/>
      <c r="AA624" s="214"/>
      <c r="AB624" s="214"/>
      <c r="AC624" s="214"/>
      <c r="AD624" s="214"/>
      <c r="AE624" s="214"/>
      <c r="AF624" s="214"/>
      <c r="AG624" s="214"/>
      <c r="AH624" s="214"/>
      <c r="AI624" s="214"/>
      <c r="AJ624" s="214"/>
      <c r="AK624" s="214"/>
      <c r="AL624" s="214"/>
      <c r="AM624" s="214"/>
      <c r="AN624" s="214"/>
      <c r="AO624" s="214"/>
      <c r="AP624" s="214"/>
      <c r="AQ624" s="214"/>
      <c r="AR624" s="214"/>
      <c r="AS624" s="214"/>
      <c r="AT624" s="214"/>
      <c r="AU624" s="214"/>
      <c r="AV624" s="214"/>
      <c r="AW624" s="214"/>
      <c r="AX624" s="214"/>
    </row>
    <row r="625" spans="1:50" s="142" customFormat="1" ht="12.75" customHeight="1">
      <c r="A625" s="211"/>
      <c r="B625" s="238"/>
      <c r="C625" s="239"/>
      <c r="D625" s="240">
        <v>4430</v>
      </c>
      <c r="E625" s="241"/>
      <c r="F625" s="122" t="s">
        <v>151</v>
      </c>
      <c r="G625" s="123">
        <v>3000</v>
      </c>
      <c r="H625" s="145">
        <v>1837</v>
      </c>
      <c r="I625" s="242">
        <f t="shared" si="23"/>
        <v>61.23333333333333</v>
      </c>
      <c r="J625" s="122" t="s">
        <v>493</v>
      </c>
      <c r="K625" s="122"/>
      <c r="L625" s="208"/>
      <c r="M625" s="214"/>
      <c r="N625" s="214"/>
      <c r="O625" s="214"/>
      <c r="P625" s="214"/>
      <c r="Q625" s="214"/>
      <c r="R625" s="214"/>
      <c r="S625" s="214"/>
      <c r="T625" s="214"/>
      <c r="V625" s="214"/>
      <c r="W625" s="214"/>
      <c r="X625" s="214"/>
      <c r="Y625" s="214"/>
      <c r="Z625" s="214"/>
      <c r="AA625" s="214"/>
      <c r="AB625" s="214"/>
      <c r="AC625" s="214"/>
      <c r="AD625" s="214"/>
      <c r="AE625" s="214"/>
      <c r="AF625" s="214"/>
      <c r="AG625" s="214"/>
      <c r="AH625" s="214"/>
      <c r="AI625" s="214"/>
      <c r="AJ625" s="214"/>
      <c r="AK625" s="214"/>
      <c r="AL625" s="214"/>
      <c r="AM625" s="214"/>
      <c r="AN625" s="214"/>
      <c r="AO625" s="214"/>
      <c r="AP625" s="214"/>
      <c r="AQ625" s="214"/>
      <c r="AR625" s="214"/>
      <c r="AS625" s="214"/>
      <c r="AT625" s="214"/>
      <c r="AU625" s="214"/>
      <c r="AV625" s="214"/>
      <c r="AW625" s="214"/>
      <c r="AX625" s="214"/>
    </row>
    <row r="626" spans="1:50" s="142" customFormat="1" ht="12.75" customHeight="1">
      <c r="A626" s="211"/>
      <c r="B626" s="238"/>
      <c r="C626" s="239"/>
      <c r="D626" s="240">
        <v>4440</v>
      </c>
      <c r="E626" s="241"/>
      <c r="F626" s="122" t="s">
        <v>153</v>
      </c>
      <c r="G626" s="123">
        <v>24200</v>
      </c>
      <c r="H626" s="145">
        <v>17000</v>
      </c>
      <c r="I626" s="242">
        <f t="shared" si="23"/>
        <v>70.24793388429752</v>
      </c>
      <c r="J626" s="122" t="s">
        <v>494</v>
      </c>
      <c r="K626" s="122"/>
      <c r="L626" s="208"/>
      <c r="M626" s="214"/>
      <c r="N626" s="214"/>
      <c r="O626" s="214"/>
      <c r="P626" s="214"/>
      <c r="Q626" s="214"/>
      <c r="R626" s="214"/>
      <c r="S626" s="214"/>
      <c r="T626" s="214"/>
      <c r="V626" s="214"/>
      <c r="W626" s="214"/>
      <c r="X626" s="214"/>
      <c r="Y626" s="214"/>
      <c r="Z626" s="214"/>
      <c r="AA626" s="214"/>
      <c r="AB626" s="214"/>
      <c r="AC626" s="214"/>
      <c r="AD626" s="214"/>
      <c r="AE626" s="214"/>
      <c r="AF626" s="214"/>
      <c r="AG626" s="214"/>
      <c r="AH626" s="214"/>
      <c r="AI626" s="214"/>
      <c r="AJ626" s="214"/>
      <c r="AK626" s="214"/>
      <c r="AL626" s="214"/>
      <c r="AM626" s="214"/>
      <c r="AN626" s="214"/>
      <c r="AO626" s="214"/>
      <c r="AP626" s="214"/>
      <c r="AQ626" s="214"/>
      <c r="AR626" s="214"/>
      <c r="AS626" s="214"/>
      <c r="AT626" s="214"/>
      <c r="AU626" s="214"/>
      <c r="AV626" s="214"/>
      <c r="AW626" s="214"/>
      <c r="AX626" s="214"/>
    </row>
    <row r="627" spans="1:12" s="129" customFormat="1" ht="12.75">
      <c r="A627" s="118"/>
      <c r="B627" s="119"/>
      <c r="C627" s="146"/>
      <c r="D627" s="119"/>
      <c r="E627" s="121"/>
      <c r="F627" s="122"/>
      <c r="G627" s="123"/>
      <c r="H627" s="124"/>
      <c r="I627" s="115"/>
      <c r="J627" s="122"/>
      <c r="K627" s="122"/>
      <c r="L627" s="126"/>
    </row>
    <row r="628" spans="1:12" s="111" customFormat="1" ht="14.25" customHeight="1">
      <c r="A628" s="103" t="s">
        <v>495</v>
      </c>
      <c r="B628" s="103"/>
      <c r="C628" s="139"/>
      <c r="D628" s="103"/>
      <c r="E628" s="140"/>
      <c r="F628" s="107" t="s">
        <v>496</v>
      </c>
      <c r="G628" s="108">
        <f>SUM(G629:G647)/2</f>
        <v>694209</v>
      </c>
      <c r="H628" s="109">
        <f>SUM(H629:H647)/2</f>
        <v>378939.94</v>
      </c>
      <c r="I628" s="110">
        <f aca="true" t="shared" si="24" ref="I628:I647">H628/G628*100</f>
        <v>54.585858149346954</v>
      </c>
      <c r="J628" s="107"/>
      <c r="K628" s="107"/>
      <c r="L628" s="33"/>
    </row>
    <row r="629" spans="1:12" s="127" customFormat="1" ht="12.75">
      <c r="A629" s="89"/>
      <c r="B629" s="90"/>
      <c r="C629" s="91">
        <v>80104</v>
      </c>
      <c r="D629" s="90"/>
      <c r="E629" s="92"/>
      <c r="F629" s="112" t="s">
        <v>432</v>
      </c>
      <c r="G629" s="113">
        <f>SUM(G630:G645)</f>
        <v>689069</v>
      </c>
      <c r="H629" s="114">
        <f>SUM(H630:H645)</f>
        <v>378299.94</v>
      </c>
      <c r="I629" s="115">
        <f t="shared" si="24"/>
        <v>54.9001536856251</v>
      </c>
      <c r="J629" s="122"/>
      <c r="K629" s="122"/>
      <c r="L629" s="126"/>
    </row>
    <row r="630" spans="1:13" s="129" customFormat="1" ht="27" customHeight="1">
      <c r="A630" s="118"/>
      <c r="B630" s="119"/>
      <c r="C630" s="150"/>
      <c r="D630" s="119">
        <v>3020</v>
      </c>
      <c r="E630" s="121"/>
      <c r="F630" s="122" t="s">
        <v>208</v>
      </c>
      <c r="G630" s="205">
        <v>4382</v>
      </c>
      <c r="H630" s="145">
        <v>928</v>
      </c>
      <c r="I630" s="125">
        <f t="shared" si="24"/>
        <v>21.17754450022821</v>
      </c>
      <c r="J630" s="122" t="s">
        <v>497</v>
      </c>
      <c r="K630" s="122"/>
      <c r="L630" s="126"/>
      <c r="M630" s="247">
        <f>H629-378299.74</f>
        <v>0.20000000001164153</v>
      </c>
    </row>
    <row r="631" spans="1:12" s="129" customFormat="1" ht="12.75" customHeight="1">
      <c r="A631" s="118"/>
      <c r="B631" s="119"/>
      <c r="C631" s="151"/>
      <c r="D631" s="119">
        <v>4010</v>
      </c>
      <c r="E631" s="121"/>
      <c r="F631" s="122" t="s">
        <v>169</v>
      </c>
      <c r="G631" s="205">
        <v>462627</v>
      </c>
      <c r="H631" s="145">
        <v>224905.46</v>
      </c>
      <c r="I631" s="125">
        <f t="shared" si="24"/>
        <v>48.61485819029153</v>
      </c>
      <c r="J631" s="122" t="s">
        <v>210</v>
      </c>
      <c r="K631" s="122"/>
      <c r="L631" s="126"/>
    </row>
    <row r="632" spans="1:12" s="129" customFormat="1" ht="12.75" customHeight="1">
      <c r="A632" s="118"/>
      <c r="B632" s="119"/>
      <c r="C632" s="151"/>
      <c r="D632" s="119">
        <v>4040</v>
      </c>
      <c r="E632" s="121"/>
      <c r="F632" s="122" t="s">
        <v>127</v>
      </c>
      <c r="G632" s="205">
        <v>35877</v>
      </c>
      <c r="H632" s="145">
        <v>35876.8</v>
      </c>
      <c r="I632" s="125">
        <f t="shared" si="24"/>
        <v>99.99944253978873</v>
      </c>
      <c r="J632" s="122" t="s">
        <v>232</v>
      </c>
      <c r="K632" s="122"/>
      <c r="L632" s="126"/>
    </row>
    <row r="633" spans="1:12" s="129" customFormat="1" ht="12.75" customHeight="1">
      <c r="A633" s="118"/>
      <c r="B633" s="119"/>
      <c r="C633" s="151"/>
      <c r="D633" s="119">
        <v>4110</v>
      </c>
      <c r="E633" s="121"/>
      <c r="F633" s="122" t="s">
        <v>129</v>
      </c>
      <c r="G633" s="205">
        <v>82385</v>
      </c>
      <c r="H633" s="145">
        <v>47773.38</v>
      </c>
      <c r="I633" s="125">
        <f t="shared" si="24"/>
        <v>57.98795897311404</v>
      </c>
      <c r="J633" s="122" t="s">
        <v>212</v>
      </c>
      <c r="K633" s="122"/>
      <c r="L633" s="126"/>
    </row>
    <row r="634" spans="1:12" s="129" customFormat="1" ht="12.75" customHeight="1">
      <c r="A634" s="118"/>
      <c r="B634" s="119"/>
      <c r="C634" s="151"/>
      <c r="D634" s="119">
        <v>4120</v>
      </c>
      <c r="E634" s="121"/>
      <c r="F634" s="122" t="s">
        <v>131</v>
      </c>
      <c r="G634" s="205">
        <v>12162</v>
      </c>
      <c r="H634" s="145">
        <v>6099.89</v>
      </c>
      <c r="I634" s="125">
        <f t="shared" si="24"/>
        <v>50.1553198487091</v>
      </c>
      <c r="J634" s="122" t="s">
        <v>213</v>
      </c>
      <c r="K634" s="122"/>
      <c r="L634" s="126"/>
    </row>
    <row r="635" spans="1:12" s="129" customFormat="1" ht="12.75" customHeight="1">
      <c r="A635" s="118"/>
      <c r="B635" s="119"/>
      <c r="C635" s="151"/>
      <c r="D635" s="119">
        <v>4170</v>
      </c>
      <c r="E635" s="121"/>
      <c r="F635" s="122" t="s">
        <v>133</v>
      </c>
      <c r="G635" s="205">
        <v>460</v>
      </c>
      <c r="H635" s="145">
        <v>229.8</v>
      </c>
      <c r="I635" s="125">
        <f t="shared" si="24"/>
        <v>49.95652173913044</v>
      </c>
      <c r="J635" s="122" t="s">
        <v>134</v>
      </c>
      <c r="K635" s="122"/>
      <c r="L635" s="126"/>
    </row>
    <row r="636" spans="1:12" s="129" customFormat="1" ht="12.75" customHeight="1">
      <c r="A636" s="118"/>
      <c r="B636" s="119"/>
      <c r="C636" s="151"/>
      <c r="D636" s="119">
        <v>4210</v>
      </c>
      <c r="E636" s="121"/>
      <c r="F636" s="122" t="s">
        <v>135</v>
      </c>
      <c r="G636" s="205">
        <v>6000</v>
      </c>
      <c r="H636" s="145">
        <v>2429.93</v>
      </c>
      <c r="I636" s="125">
        <f t="shared" si="24"/>
        <v>40.49883333333333</v>
      </c>
      <c r="J636" s="122" t="s">
        <v>250</v>
      </c>
      <c r="K636" s="122"/>
      <c r="L636" s="126"/>
    </row>
    <row r="637" spans="1:12" s="129" customFormat="1" ht="12.75" customHeight="1">
      <c r="A637" s="118"/>
      <c r="B637" s="119"/>
      <c r="C637" s="151"/>
      <c r="D637" s="119">
        <v>4240</v>
      </c>
      <c r="E637" s="121"/>
      <c r="F637" s="122" t="s">
        <v>137</v>
      </c>
      <c r="G637" s="205">
        <v>1178</v>
      </c>
      <c r="H637" s="145">
        <v>0</v>
      </c>
      <c r="I637" s="125">
        <f t="shared" si="24"/>
        <v>0</v>
      </c>
      <c r="J637" s="122" t="s">
        <v>498</v>
      </c>
      <c r="K637" s="122"/>
      <c r="L637" s="126"/>
    </row>
    <row r="638" spans="1:12" s="129" customFormat="1" ht="12.75" customHeight="1">
      <c r="A638" s="118"/>
      <c r="B638" s="119"/>
      <c r="C638" s="151"/>
      <c r="D638" s="119">
        <v>4260</v>
      </c>
      <c r="E638" s="121"/>
      <c r="F638" s="122" t="s">
        <v>139</v>
      </c>
      <c r="G638" s="205">
        <v>47202</v>
      </c>
      <c r="H638" s="145">
        <v>29870.36</v>
      </c>
      <c r="I638" s="125">
        <f t="shared" si="24"/>
        <v>63.28197957713656</v>
      </c>
      <c r="J638" s="149" t="s">
        <v>499</v>
      </c>
      <c r="K638" s="149"/>
      <c r="L638" s="126"/>
    </row>
    <row r="639" spans="1:12" s="129" customFormat="1" ht="12.75" customHeight="1">
      <c r="A639" s="118"/>
      <c r="B639" s="119"/>
      <c r="C639" s="151"/>
      <c r="D639" s="119">
        <v>4270</v>
      </c>
      <c r="E639" s="121"/>
      <c r="F639" s="122" t="s">
        <v>141</v>
      </c>
      <c r="G639" s="205">
        <v>5000</v>
      </c>
      <c r="H639" s="145">
        <v>3782</v>
      </c>
      <c r="I639" s="125">
        <f t="shared" si="24"/>
        <v>75.64</v>
      </c>
      <c r="J639" s="122" t="s">
        <v>500</v>
      </c>
      <c r="K639" s="122"/>
      <c r="L639" s="126"/>
    </row>
    <row r="640" spans="1:12" s="129" customFormat="1" ht="12.75" customHeight="1">
      <c r="A640" s="118"/>
      <c r="B640" s="119"/>
      <c r="C640" s="151"/>
      <c r="D640" s="119">
        <v>4280</v>
      </c>
      <c r="E640" s="121"/>
      <c r="F640" s="122" t="s">
        <v>142</v>
      </c>
      <c r="G640" s="205">
        <v>900</v>
      </c>
      <c r="H640" s="145">
        <v>223</v>
      </c>
      <c r="I640" s="125">
        <f t="shared" si="24"/>
        <v>24.77777777777778</v>
      </c>
      <c r="J640" s="122" t="s">
        <v>143</v>
      </c>
      <c r="K640" s="122"/>
      <c r="L640" s="126"/>
    </row>
    <row r="641" spans="1:12" s="129" customFormat="1" ht="12.75" customHeight="1">
      <c r="A641" s="118"/>
      <c r="B641" s="119"/>
      <c r="C641" s="151"/>
      <c r="D641" s="119">
        <v>4300</v>
      </c>
      <c r="E641" s="121"/>
      <c r="F641" s="122" t="s">
        <v>501</v>
      </c>
      <c r="G641" s="205">
        <v>5790</v>
      </c>
      <c r="H641" s="145">
        <v>2465.4</v>
      </c>
      <c r="I641" s="125">
        <f t="shared" si="24"/>
        <v>42.58031088082902</v>
      </c>
      <c r="J641" s="122" t="s">
        <v>502</v>
      </c>
      <c r="K641" s="122"/>
      <c r="L641" s="126"/>
    </row>
    <row r="642" spans="1:12" s="129" customFormat="1" ht="12.75" customHeight="1">
      <c r="A642" s="118"/>
      <c r="B642" s="119"/>
      <c r="C642" s="151"/>
      <c r="D642" s="119">
        <v>4350</v>
      </c>
      <c r="E642" s="121"/>
      <c r="F642" s="122" t="s">
        <v>146</v>
      </c>
      <c r="G642" s="205">
        <v>600</v>
      </c>
      <c r="H642" s="145">
        <v>44.92</v>
      </c>
      <c r="I642" s="125">
        <f t="shared" si="24"/>
        <v>7.486666666666666</v>
      </c>
      <c r="J642" s="122" t="s">
        <v>255</v>
      </c>
      <c r="K642" s="122"/>
      <c r="L642" s="126"/>
    </row>
    <row r="643" spans="1:12" s="129" customFormat="1" ht="12.75" customHeight="1">
      <c r="A643" s="118"/>
      <c r="B643" s="119"/>
      <c r="C643" s="151"/>
      <c r="D643" s="119">
        <v>4410</v>
      </c>
      <c r="E643" s="121"/>
      <c r="F643" s="122" t="s">
        <v>180</v>
      </c>
      <c r="G643" s="205">
        <v>300</v>
      </c>
      <c r="H643" s="145">
        <v>0</v>
      </c>
      <c r="I643" s="125">
        <f t="shared" si="24"/>
        <v>0</v>
      </c>
      <c r="J643" s="122" t="s">
        <v>503</v>
      </c>
      <c r="K643" s="122"/>
      <c r="L643" s="126"/>
    </row>
    <row r="644" spans="1:12" s="129" customFormat="1" ht="12.75" customHeight="1">
      <c r="A644" s="118"/>
      <c r="B644" s="119"/>
      <c r="C644" s="151"/>
      <c r="D644" s="119">
        <v>4430</v>
      </c>
      <c r="E644" s="121"/>
      <c r="F644" s="122" t="s">
        <v>151</v>
      </c>
      <c r="G644" s="205">
        <v>66</v>
      </c>
      <c r="H644" s="145">
        <v>66</v>
      </c>
      <c r="I644" s="125">
        <f t="shared" si="24"/>
        <v>100</v>
      </c>
      <c r="J644" s="122" t="s">
        <v>223</v>
      </c>
      <c r="K644" s="122"/>
      <c r="L644" s="126"/>
    </row>
    <row r="645" spans="1:12" s="129" customFormat="1" ht="12.75" customHeight="1">
      <c r="A645" s="118"/>
      <c r="B645" s="119"/>
      <c r="C645" s="132"/>
      <c r="D645" s="119">
        <v>4440</v>
      </c>
      <c r="E645" s="121"/>
      <c r="F645" s="122" t="s">
        <v>153</v>
      </c>
      <c r="G645" s="205">
        <v>24140</v>
      </c>
      <c r="H645" s="145">
        <v>23605</v>
      </c>
      <c r="I645" s="125">
        <f t="shared" si="24"/>
        <v>97.7837613918807</v>
      </c>
      <c r="J645" s="122" t="s">
        <v>228</v>
      </c>
      <c r="K645" s="122"/>
      <c r="L645" s="126"/>
    </row>
    <row r="646" spans="1:12" s="127" customFormat="1" ht="12.75">
      <c r="A646" s="89"/>
      <c r="B646" s="92"/>
      <c r="C646" s="128">
        <v>80146</v>
      </c>
      <c r="D646" s="152"/>
      <c r="E646" s="92"/>
      <c r="F646" s="112" t="s">
        <v>159</v>
      </c>
      <c r="G646" s="113">
        <f>SUM(G647)</f>
        <v>5140</v>
      </c>
      <c r="H646" s="114">
        <f>SUM(H647)</f>
        <v>640</v>
      </c>
      <c r="I646" s="115">
        <f t="shared" si="24"/>
        <v>12.45136186770428</v>
      </c>
      <c r="J646" s="112"/>
      <c r="K646" s="112"/>
      <c r="L646" s="126"/>
    </row>
    <row r="647" spans="1:12" s="127" customFormat="1" ht="12.75" customHeight="1">
      <c r="A647" s="118"/>
      <c r="B647" s="121"/>
      <c r="C647" s="128"/>
      <c r="D647" s="148">
        <v>4300</v>
      </c>
      <c r="E647" s="121"/>
      <c r="F647" s="122" t="s">
        <v>144</v>
      </c>
      <c r="G647" s="123">
        <v>5140</v>
      </c>
      <c r="H647" s="124">
        <v>640</v>
      </c>
      <c r="I647" s="125">
        <f t="shared" si="24"/>
        <v>12.45136186770428</v>
      </c>
      <c r="J647" s="122" t="s">
        <v>504</v>
      </c>
      <c r="K647" s="122"/>
      <c r="L647" s="126"/>
    </row>
    <row r="648" spans="1:12" s="142" customFormat="1" ht="12.75">
      <c r="A648" s="118"/>
      <c r="B648" s="118"/>
      <c r="C648" s="143"/>
      <c r="D648" s="118"/>
      <c r="E648" s="144"/>
      <c r="F648" s="122"/>
      <c r="G648" s="123"/>
      <c r="H648" s="124"/>
      <c r="I648" s="115"/>
      <c r="J648" s="122"/>
      <c r="K648" s="122"/>
      <c r="L648" s="116"/>
    </row>
    <row r="649" spans="1:12" s="111" customFormat="1" ht="13.5" customHeight="1">
      <c r="A649" s="103" t="s">
        <v>505</v>
      </c>
      <c r="B649" s="103"/>
      <c r="C649" s="139"/>
      <c r="D649" s="103"/>
      <c r="E649" s="140"/>
      <c r="F649" s="107" t="s">
        <v>506</v>
      </c>
      <c r="G649" s="108">
        <f>SUM(G650:G667)/2</f>
        <v>294649</v>
      </c>
      <c r="H649" s="109">
        <f>SUM(H650:H667)/2</f>
        <v>153124.67999999996</v>
      </c>
      <c r="I649" s="110">
        <f aca="true" t="shared" si="25" ref="I649:I667">H649/G649*100</f>
        <v>51.968504899049364</v>
      </c>
      <c r="J649" s="107"/>
      <c r="K649" s="107"/>
      <c r="L649" s="33"/>
    </row>
    <row r="650" spans="1:12" s="127" customFormat="1" ht="12.75">
      <c r="A650" s="89"/>
      <c r="B650" s="90"/>
      <c r="C650" s="91">
        <v>80104</v>
      </c>
      <c r="D650" s="90"/>
      <c r="E650" s="92"/>
      <c r="F650" s="112" t="s">
        <v>432</v>
      </c>
      <c r="G650" s="113">
        <f>SUM(G651:G665)</f>
        <v>293649</v>
      </c>
      <c r="H650" s="114">
        <f>SUM(H651:H665)</f>
        <v>153104.67999999996</v>
      </c>
      <c r="I650" s="115">
        <f t="shared" si="25"/>
        <v>52.13866895511307</v>
      </c>
      <c r="J650" s="112"/>
      <c r="K650" s="112"/>
      <c r="L650" s="126"/>
    </row>
    <row r="651" spans="1:12" s="127" customFormat="1" ht="27.75" customHeight="1">
      <c r="A651" s="118"/>
      <c r="B651" s="119"/>
      <c r="C651" s="141"/>
      <c r="D651" s="119">
        <v>3020</v>
      </c>
      <c r="E651" s="121"/>
      <c r="F651" s="122" t="s">
        <v>208</v>
      </c>
      <c r="G651" s="205">
        <v>2809</v>
      </c>
      <c r="H651" s="145">
        <v>422.9</v>
      </c>
      <c r="I651" s="125">
        <f t="shared" si="25"/>
        <v>15.055179779280884</v>
      </c>
      <c r="J651" s="122" t="s">
        <v>497</v>
      </c>
      <c r="K651" s="122"/>
      <c r="L651" s="126"/>
    </row>
    <row r="652" spans="1:12" s="127" customFormat="1" ht="12.75" customHeight="1">
      <c r="A652" s="118"/>
      <c r="B652" s="119"/>
      <c r="C652" s="147"/>
      <c r="D652" s="119">
        <v>4010</v>
      </c>
      <c r="E652" s="121"/>
      <c r="F652" s="122" t="s">
        <v>169</v>
      </c>
      <c r="G652" s="205">
        <v>193081</v>
      </c>
      <c r="H652" s="145">
        <v>94094.08</v>
      </c>
      <c r="I652" s="125">
        <f t="shared" si="25"/>
        <v>48.73295663478022</v>
      </c>
      <c r="J652" s="122" t="s">
        <v>210</v>
      </c>
      <c r="K652" s="122"/>
      <c r="L652" s="126"/>
    </row>
    <row r="653" spans="1:12" s="127" customFormat="1" ht="12.75" customHeight="1">
      <c r="A653" s="118"/>
      <c r="B653" s="119"/>
      <c r="C653" s="147"/>
      <c r="D653" s="119">
        <v>4040</v>
      </c>
      <c r="E653" s="121"/>
      <c r="F653" s="122" t="s">
        <v>127</v>
      </c>
      <c r="G653" s="205">
        <v>15452</v>
      </c>
      <c r="H653" s="145">
        <v>15451.6</v>
      </c>
      <c r="I653" s="125">
        <f t="shared" si="25"/>
        <v>99.99741133833808</v>
      </c>
      <c r="J653" s="122" t="s">
        <v>232</v>
      </c>
      <c r="K653" s="122"/>
      <c r="L653" s="126"/>
    </row>
    <row r="654" spans="1:12" s="127" customFormat="1" ht="12.75" customHeight="1">
      <c r="A654" s="118"/>
      <c r="B654" s="119"/>
      <c r="C654" s="147"/>
      <c r="D654" s="119">
        <v>4110</v>
      </c>
      <c r="E654" s="121"/>
      <c r="F654" s="122" t="s">
        <v>129</v>
      </c>
      <c r="G654" s="205">
        <v>32600</v>
      </c>
      <c r="H654" s="145">
        <v>19116.22</v>
      </c>
      <c r="I654" s="125">
        <f t="shared" si="25"/>
        <v>58.63871165644172</v>
      </c>
      <c r="J654" s="122" t="s">
        <v>212</v>
      </c>
      <c r="K654" s="122"/>
      <c r="L654" s="126"/>
    </row>
    <row r="655" spans="1:12" s="127" customFormat="1" ht="12.75" customHeight="1">
      <c r="A655" s="118"/>
      <c r="B655" s="119"/>
      <c r="C655" s="147"/>
      <c r="D655" s="119">
        <v>4120</v>
      </c>
      <c r="E655" s="121"/>
      <c r="F655" s="122" t="s">
        <v>131</v>
      </c>
      <c r="G655" s="205">
        <v>5155</v>
      </c>
      <c r="H655" s="145">
        <v>2548.69</v>
      </c>
      <c r="I655" s="125">
        <f t="shared" si="25"/>
        <v>49.44112512124151</v>
      </c>
      <c r="J655" s="122" t="s">
        <v>213</v>
      </c>
      <c r="K655" s="122"/>
      <c r="L655" s="126"/>
    </row>
    <row r="656" spans="1:12" s="127" customFormat="1" ht="12.75" customHeight="1">
      <c r="A656" s="118"/>
      <c r="B656" s="119"/>
      <c r="C656" s="147"/>
      <c r="D656" s="119">
        <v>4210</v>
      </c>
      <c r="E656" s="121"/>
      <c r="F656" s="122" t="s">
        <v>135</v>
      </c>
      <c r="G656" s="205">
        <v>5000</v>
      </c>
      <c r="H656" s="145">
        <v>1073.58</v>
      </c>
      <c r="I656" s="125">
        <f t="shared" si="25"/>
        <v>21.4716</v>
      </c>
      <c r="J656" s="122" t="s">
        <v>507</v>
      </c>
      <c r="K656" s="122"/>
      <c r="L656" s="126"/>
    </row>
    <row r="657" spans="1:12" s="127" customFormat="1" ht="12.75" customHeight="1">
      <c r="A657" s="118"/>
      <c r="B657" s="119"/>
      <c r="C657" s="147"/>
      <c r="D657" s="119">
        <v>4240</v>
      </c>
      <c r="E657" s="121"/>
      <c r="F657" s="122" t="s">
        <v>137</v>
      </c>
      <c r="G657" s="205">
        <v>500</v>
      </c>
      <c r="H657" s="145">
        <v>0</v>
      </c>
      <c r="I657" s="125">
        <f t="shared" si="25"/>
        <v>0</v>
      </c>
      <c r="J657" s="122" t="s">
        <v>498</v>
      </c>
      <c r="K657" s="122"/>
      <c r="L657" s="126"/>
    </row>
    <row r="658" spans="1:12" s="127" customFormat="1" ht="12.75" customHeight="1">
      <c r="A658" s="118"/>
      <c r="B658" s="119"/>
      <c r="C658" s="147"/>
      <c r="D658" s="119">
        <v>4260</v>
      </c>
      <c r="E658" s="121"/>
      <c r="F658" s="122" t="s">
        <v>139</v>
      </c>
      <c r="G658" s="205">
        <v>15000</v>
      </c>
      <c r="H658" s="145">
        <v>7143.43</v>
      </c>
      <c r="I658" s="125">
        <f t="shared" si="25"/>
        <v>47.62286666666667</v>
      </c>
      <c r="J658" s="149" t="s">
        <v>499</v>
      </c>
      <c r="K658" s="149"/>
      <c r="L658" s="126"/>
    </row>
    <row r="659" spans="1:12" s="127" customFormat="1" ht="12.75" customHeight="1">
      <c r="A659" s="118"/>
      <c r="B659" s="119"/>
      <c r="C659" s="147"/>
      <c r="D659" s="119">
        <v>4270</v>
      </c>
      <c r="E659" s="121"/>
      <c r="F659" s="122" t="s">
        <v>141</v>
      </c>
      <c r="G659" s="205">
        <v>3000</v>
      </c>
      <c r="H659" s="145">
        <v>0</v>
      </c>
      <c r="I659" s="125">
        <f t="shared" si="25"/>
        <v>0</v>
      </c>
      <c r="J659" s="122" t="s">
        <v>500</v>
      </c>
      <c r="K659" s="122"/>
      <c r="L659" s="126"/>
    </row>
    <row r="660" spans="1:12" s="127" customFormat="1" ht="12.75" customHeight="1">
      <c r="A660" s="118"/>
      <c r="B660" s="119"/>
      <c r="C660" s="147"/>
      <c r="D660" s="119">
        <v>4280</v>
      </c>
      <c r="E660" s="121"/>
      <c r="F660" s="122" t="s">
        <v>142</v>
      </c>
      <c r="G660" s="205">
        <v>1000</v>
      </c>
      <c r="H660" s="145">
        <v>99</v>
      </c>
      <c r="I660" s="125">
        <f t="shared" si="25"/>
        <v>9.9</v>
      </c>
      <c r="J660" s="122" t="s">
        <v>143</v>
      </c>
      <c r="K660" s="122"/>
      <c r="L660" s="126"/>
    </row>
    <row r="661" spans="1:12" s="127" customFormat="1" ht="12.75" customHeight="1">
      <c r="A661" s="118"/>
      <c r="B661" s="119"/>
      <c r="C661" s="147"/>
      <c r="D661" s="119">
        <v>4300</v>
      </c>
      <c r="E661" s="121"/>
      <c r="F661" s="122" t="s">
        <v>501</v>
      </c>
      <c r="G661" s="205">
        <v>9500</v>
      </c>
      <c r="H661" s="145">
        <v>3822.85</v>
      </c>
      <c r="I661" s="125">
        <f t="shared" si="25"/>
        <v>40.240526315789474</v>
      </c>
      <c r="J661" s="122" t="s">
        <v>508</v>
      </c>
      <c r="K661" s="122"/>
      <c r="L661" s="126"/>
    </row>
    <row r="662" spans="1:12" s="127" customFormat="1" ht="12.75" customHeight="1">
      <c r="A662" s="118"/>
      <c r="B662" s="119"/>
      <c r="C662" s="147"/>
      <c r="D662" s="119">
        <v>4350</v>
      </c>
      <c r="E662" s="121"/>
      <c r="F662" s="122" t="s">
        <v>146</v>
      </c>
      <c r="G662" s="205">
        <v>750</v>
      </c>
      <c r="H662" s="145">
        <v>63.33</v>
      </c>
      <c r="I662" s="125">
        <f t="shared" si="25"/>
        <v>8.444</v>
      </c>
      <c r="J662" s="122" t="s">
        <v>255</v>
      </c>
      <c r="K662" s="122"/>
      <c r="L662" s="126"/>
    </row>
    <row r="663" spans="1:12" s="127" customFormat="1" ht="12.75" customHeight="1">
      <c r="A663" s="118"/>
      <c r="B663" s="119"/>
      <c r="C663" s="147"/>
      <c r="D663" s="119">
        <v>4410</v>
      </c>
      <c r="E663" s="121"/>
      <c r="F663" s="122" t="s">
        <v>180</v>
      </c>
      <c r="G663" s="205">
        <v>152</v>
      </c>
      <c r="H663" s="145">
        <v>0</v>
      </c>
      <c r="I663" s="125">
        <f t="shared" si="25"/>
        <v>0</v>
      </c>
      <c r="J663" s="122" t="s">
        <v>503</v>
      </c>
      <c r="K663" s="122"/>
      <c r="L663" s="126"/>
    </row>
    <row r="664" spans="1:12" s="127" customFormat="1" ht="12.75" customHeight="1">
      <c r="A664" s="118"/>
      <c r="B664" s="119"/>
      <c r="C664" s="147"/>
      <c r="D664" s="119">
        <v>4430</v>
      </c>
      <c r="E664" s="121"/>
      <c r="F664" s="122" t="s">
        <v>151</v>
      </c>
      <c r="G664" s="205">
        <v>200</v>
      </c>
      <c r="H664" s="145">
        <v>37</v>
      </c>
      <c r="I664" s="125">
        <f t="shared" si="25"/>
        <v>18.5</v>
      </c>
      <c r="J664" s="122" t="s">
        <v>223</v>
      </c>
      <c r="K664" s="122"/>
      <c r="L664" s="126"/>
    </row>
    <row r="665" spans="1:12" s="127" customFormat="1" ht="12.75" customHeight="1">
      <c r="A665" s="118"/>
      <c r="B665" s="119"/>
      <c r="C665" s="223"/>
      <c r="D665" s="119">
        <v>4440</v>
      </c>
      <c r="E665" s="121"/>
      <c r="F665" s="122" t="s">
        <v>153</v>
      </c>
      <c r="G665" s="205">
        <v>9450</v>
      </c>
      <c r="H665" s="145">
        <v>9232</v>
      </c>
      <c r="I665" s="125">
        <f t="shared" si="25"/>
        <v>97.6931216931217</v>
      </c>
      <c r="J665" s="122" t="s">
        <v>228</v>
      </c>
      <c r="K665" s="122"/>
      <c r="L665" s="126"/>
    </row>
    <row r="666" spans="1:12" s="127" customFormat="1" ht="12.75">
      <c r="A666" s="89"/>
      <c r="B666" s="92"/>
      <c r="C666" s="128">
        <v>80146</v>
      </c>
      <c r="D666" s="152"/>
      <c r="E666" s="92"/>
      <c r="F666" s="112" t="s">
        <v>159</v>
      </c>
      <c r="G666" s="113">
        <f>SUM(G667)</f>
        <v>1000</v>
      </c>
      <c r="H666" s="114">
        <f>SUM(H667)</f>
        <v>20</v>
      </c>
      <c r="I666" s="115">
        <f t="shared" si="25"/>
        <v>2</v>
      </c>
      <c r="J666" s="112"/>
      <c r="K666" s="112"/>
      <c r="L666" s="126"/>
    </row>
    <row r="667" spans="1:12" s="127" customFormat="1" ht="12.75" customHeight="1">
      <c r="A667" s="118"/>
      <c r="B667" s="121"/>
      <c r="C667" s="128"/>
      <c r="D667" s="148">
        <v>4300</v>
      </c>
      <c r="E667" s="121"/>
      <c r="F667" s="122" t="s">
        <v>144</v>
      </c>
      <c r="G667" s="123">
        <v>1000</v>
      </c>
      <c r="H667" s="124">
        <v>20</v>
      </c>
      <c r="I667" s="125">
        <f t="shared" si="25"/>
        <v>2</v>
      </c>
      <c r="J667" s="122" t="s">
        <v>504</v>
      </c>
      <c r="K667" s="122"/>
      <c r="L667" s="126"/>
    </row>
    <row r="668" spans="1:12" s="142" customFormat="1" ht="12.75">
      <c r="A668" s="118"/>
      <c r="B668" s="118"/>
      <c r="C668" s="143"/>
      <c r="D668" s="118"/>
      <c r="E668" s="144"/>
      <c r="F668" s="122"/>
      <c r="G668" s="123"/>
      <c r="H668" s="124"/>
      <c r="I668" s="115"/>
      <c r="J668" s="122"/>
      <c r="K668" s="122"/>
      <c r="L668" s="116"/>
    </row>
    <row r="669" spans="1:12" s="111" customFormat="1" ht="13.5" customHeight="1">
      <c r="A669" s="103" t="s">
        <v>509</v>
      </c>
      <c r="B669" s="103"/>
      <c r="C669" s="139"/>
      <c r="D669" s="103"/>
      <c r="E669" s="140"/>
      <c r="F669" s="107" t="s">
        <v>510</v>
      </c>
      <c r="G669" s="108">
        <f>SUM(G670:G686)/2</f>
        <v>274845</v>
      </c>
      <c r="H669" s="109">
        <f>SUM(H670:H686)/2</f>
        <v>145907.81</v>
      </c>
      <c r="I669" s="110">
        <f aca="true" t="shared" si="26" ref="I669:I686">H669/G669*100</f>
        <v>53.08730739143881</v>
      </c>
      <c r="J669" s="107"/>
      <c r="K669" s="107"/>
      <c r="L669" s="33"/>
    </row>
    <row r="670" spans="1:12" s="127" customFormat="1" ht="12.75">
      <c r="A670" s="89"/>
      <c r="B670" s="90"/>
      <c r="C670" s="91">
        <v>80104</v>
      </c>
      <c r="D670" s="90"/>
      <c r="E670" s="92"/>
      <c r="F670" s="112" t="s">
        <v>432</v>
      </c>
      <c r="G670" s="113">
        <f>SUM(G671:G684)</f>
        <v>273845</v>
      </c>
      <c r="H670" s="114">
        <f>SUM(H671:H684)</f>
        <v>145907.81</v>
      </c>
      <c r="I670" s="115">
        <f t="shared" si="26"/>
        <v>53.28116635322901</v>
      </c>
      <c r="J670" s="112"/>
      <c r="K670" s="112"/>
      <c r="L670" s="126"/>
    </row>
    <row r="671" spans="1:12" s="127" customFormat="1" ht="26.25" customHeight="1">
      <c r="A671" s="118"/>
      <c r="B671" s="119"/>
      <c r="C671" s="141"/>
      <c r="D671" s="168">
        <v>3020</v>
      </c>
      <c r="E671" s="169"/>
      <c r="F671" s="122" t="s">
        <v>208</v>
      </c>
      <c r="G671" s="205">
        <v>2039</v>
      </c>
      <c r="H671" s="145">
        <v>283.2</v>
      </c>
      <c r="I671" s="125">
        <f t="shared" si="26"/>
        <v>13.889161353604706</v>
      </c>
      <c r="J671" s="122" t="s">
        <v>497</v>
      </c>
      <c r="K671" s="122"/>
      <c r="L671" s="126"/>
    </row>
    <row r="672" spans="1:12" s="127" customFormat="1" ht="12.75" customHeight="1">
      <c r="A672" s="118"/>
      <c r="B672" s="119"/>
      <c r="C672" s="147"/>
      <c r="D672" s="119">
        <v>4010</v>
      </c>
      <c r="E672" s="121"/>
      <c r="F672" s="122" t="s">
        <v>169</v>
      </c>
      <c r="G672" s="205">
        <v>172960</v>
      </c>
      <c r="H672" s="145">
        <v>83005.12</v>
      </c>
      <c r="I672" s="125">
        <f t="shared" si="26"/>
        <v>47.990934320074004</v>
      </c>
      <c r="J672" s="122" t="s">
        <v>210</v>
      </c>
      <c r="K672" s="122"/>
      <c r="L672" s="126"/>
    </row>
    <row r="673" spans="1:12" s="127" customFormat="1" ht="12.75" customHeight="1">
      <c r="A673" s="118"/>
      <c r="B673" s="119"/>
      <c r="C673" s="147"/>
      <c r="D673" s="168">
        <v>4040</v>
      </c>
      <c r="E673" s="169"/>
      <c r="F673" s="122" t="s">
        <v>127</v>
      </c>
      <c r="G673" s="205">
        <v>13851</v>
      </c>
      <c r="H673" s="145">
        <v>13850.7</v>
      </c>
      <c r="I673" s="125">
        <f t="shared" si="26"/>
        <v>99.99783409140134</v>
      </c>
      <c r="J673" s="122" t="s">
        <v>232</v>
      </c>
      <c r="K673" s="122"/>
      <c r="L673" s="126"/>
    </row>
    <row r="674" spans="1:12" s="127" customFormat="1" ht="12.75" customHeight="1">
      <c r="A674" s="118"/>
      <c r="B674" s="119"/>
      <c r="C674" s="147"/>
      <c r="D674" s="168">
        <v>4110</v>
      </c>
      <c r="E674" s="169"/>
      <c r="F674" s="122" t="s">
        <v>129</v>
      </c>
      <c r="G674" s="205">
        <v>32753</v>
      </c>
      <c r="H674" s="145">
        <v>16894.89</v>
      </c>
      <c r="I674" s="125">
        <f t="shared" si="26"/>
        <v>51.5827252465423</v>
      </c>
      <c r="J674" s="122" t="s">
        <v>212</v>
      </c>
      <c r="K674" s="122"/>
      <c r="L674" s="126"/>
    </row>
    <row r="675" spans="1:12" s="127" customFormat="1" ht="12.75" customHeight="1">
      <c r="A675" s="118"/>
      <c r="B675" s="119"/>
      <c r="C675" s="147"/>
      <c r="D675" s="168">
        <v>4120</v>
      </c>
      <c r="E675" s="169"/>
      <c r="F675" s="122" t="s">
        <v>131</v>
      </c>
      <c r="G675" s="205">
        <v>4656</v>
      </c>
      <c r="H675" s="145">
        <v>2050.23</v>
      </c>
      <c r="I675" s="125">
        <f t="shared" si="26"/>
        <v>44.03414948453609</v>
      </c>
      <c r="J675" s="122" t="s">
        <v>213</v>
      </c>
      <c r="K675" s="122"/>
      <c r="L675" s="126"/>
    </row>
    <row r="676" spans="1:12" s="127" customFormat="1" ht="12.75" customHeight="1">
      <c r="A676" s="118"/>
      <c r="B676" s="119"/>
      <c r="C676" s="147"/>
      <c r="D676" s="168">
        <v>4210</v>
      </c>
      <c r="E676" s="169"/>
      <c r="F676" s="122" t="s">
        <v>135</v>
      </c>
      <c r="G676" s="205">
        <v>3000</v>
      </c>
      <c r="H676" s="145">
        <v>969.07</v>
      </c>
      <c r="I676" s="125">
        <f t="shared" si="26"/>
        <v>32.30233333333333</v>
      </c>
      <c r="J676" s="122" t="s">
        <v>511</v>
      </c>
      <c r="K676" s="122"/>
      <c r="L676" s="126"/>
    </row>
    <row r="677" spans="1:12" s="127" customFormat="1" ht="12.75" customHeight="1">
      <c r="A677" s="118"/>
      <c r="B677" s="119"/>
      <c r="C677" s="147"/>
      <c r="D677" s="168">
        <v>4240</v>
      </c>
      <c r="E677" s="169"/>
      <c r="F677" s="122" t="s">
        <v>137</v>
      </c>
      <c r="G677" s="205">
        <v>500</v>
      </c>
      <c r="H677" s="145">
        <v>0</v>
      </c>
      <c r="I677" s="125">
        <f t="shared" si="26"/>
        <v>0</v>
      </c>
      <c r="J677" s="122" t="s">
        <v>498</v>
      </c>
      <c r="K677" s="122"/>
      <c r="L677" s="126"/>
    </row>
    <row r="678" spans="1:12" s="127" customFormat="1" ht="12.75" customHeight="1">
      <c r="A678" s="118"/>
      <c r="B678" s="119"/>
      <c r="C678" s="147"/>
      <c r="D678" s="168">
        <v>4260</v>
      </c>
      <c r="E678" s="169"/>
      <c r="F678" s="122" t="s">
        <v>139</v>
      </c>
      <c r="G678" s="205">
        <v>17000</v>
      </c>
      <c r="H678" s="145">
        <v>9511.23</v>
      </c>
      <c r="I678" s="125">
        <f t="shared" si="26"/>
        <v>55.948411764705874</v>
      </c>
      <c r="J678" s="149" t="s">
        <v>278</v>
      </c>
      <c r="K678" s="149"/>
      <c r="L678" s="126"/>
    </row>
    <row r="679" spans="1:12" s="127" customFormat="1" ht="12.75" customHeight="1">
      <c r="A679" s="118"/>
      <c r="B679" s="119"/>
      <c r="C679" s="147"/>
      <c r="D679" s="168">
        <v>4270</v>
      </c>
      <c r="E679" s="169"/>
      <c r="F679" s="122" t="s">
        <v>141</v>
      </c>
      <c r="G679" s="205">
        <v>1514</v>
      </c>
      <c r="H679" s="145">
        <v>289.5</v>
      </c>
      <c r="I679" s="125">
        <f t="shared" si="26"/>
        <v>19.121532364597094</v>
      </c>
      <c r="J679" s="122" t="s">
        <v>500</v>
      </c>
      <c r="K679" s="122"/>
      <c r="L679" s="126"/>
    </row>
    <row r="680" spans="1:12" s="127" customFormat="1" ht="12.75" customHeight="1">
      <c r="A680" s="118"/>
      <c r="B680" s="119"/>
      <c r="C680" s="147"/>
      <c r="D680" s="168">
        <v>4280</v>
      </c>
      <c r="E680" s="169"/>
      <c r="F680" s="122" t="s">
        <v>142</v>
      </c>
      <c r="G680" s="205">
        <v>800</v>
      </c>
      <c r="H680" s="145">
        <v>89</v>
      </c>
      <c r="I680" s="125">
        <f t="shared" si="26"/>
        <v>11.125</v>
      </c>
      <c r="J680" s="122" t="s">
        <v>143</v>
      </c>
      <c r="K680" s="122"/>
      <c r="L680" s="126"/>
    </row>
    <row r="681" spans="1:12" s="127" customFormat="1" ht="12.75" customHeight="1">
      <c r="A681" s="118"/>
      <c r="B681" s="119"/>
      <c r="C681" s="147"/>
      <c r="D681" s="168">
        <v>4300</v>
      </c>
      <c r="E681" s="169"/>
      <c r="F681" s="122" t="s">
        <v>501</v>
      </c>
      <c r="G681" s="205">
        <v>15000</v>
      </c>
      <c r="H681" s="145">
        <v>9851.99</v>
      </c>
      <c r="I681" s="125">
        <f t="shared" si="26"/>
        <v>65.67993333333332</v>
      </c>
      <c r="J681" s="122" t="s">
        <v>502</v>
      </c>
      <c r="K681" s="122"/>
      <c r="L681" s="126"/>
    </row>
    <row r="682" spans="1:12" s="127" customFormat="1" ht="12.75">
      <c r="A682" s="118"/>
      <c r="B682" s="119"/>
      <c r="C682" s="147"/>
      <c r="D682" s="168">
        <v>4350</v>
      </c>
      <c r="E682" s="169"/>
      <c r="F682" s="122" t="s">
        <v>146</v>
      </c>
      <c r="G682" s="205">
        <v>720</v>
      </c>
      <c r="H682" s="145">
        <v>431.88</v>
      </c>
      <c r="I682" s="125">
        <f t="shared" si="26"/>
        <v>59.983333333333334</v>
      </c>
      <c r="J682" s="122"/>
      <c r="K682" s="122"/>
      <c r="L682" s="126"/>
    </row>
    <row r="683" spans="1:12" s="127" customFormat="1" ht="12.75" customHeight="1">
      <c r="A683" s="118"/>
      <c r="B683" s="119"/>
      <c r="C683" s="147"/>
      <c r="D683" s="168">
        <v>4410</v>
      </c>
      <c r="E683" s="169"/>
      <c r="F683" s="122" t="s">
        <v>180</v>
      </c>
      <c r="G683" s="205">
        <v>152</v>
      </c>
      <c r="H683" s="145">
        <v>0</v>
      </c>
      <c r="I683" s="125">
        <f t="shared" si="26"/>
        <v>0</v>
      </c>
      <c r="J683" s="122" t="s">
        <v>503</v>
      </c>
      <c r="K683" s="122"/>
      <c r="L683" s="126"/>
    </row>
    <row r="684" spans="1:12" s="127" customFormat="1" ht="12.75" customHeight="1">
      <c r="A684" s="118"/>
      <c r="B684" s="119"/>
      <c r="C684" s="223"/>
      <c r="D684" s="168">
        <v>4440</v>
      </c>
      <c r="E684" s="169"/>
      <c r="F684" s="122" t="s">
        <v>153</v>
      </c>
      <c r="G684" s="205">
        <v>8900</v>
      </c>
      <c r="H684" s="145">
        <v>8681</v>
      </c>
      <c r="I684" s="125">
        <f t="shared" si="26"/>
        <v>97.53932584269663</v>
      </c>
      <c r="J684" s="122" t="s">
        <v>228</v>
      </c>
      <c r="K684" s="122"/>
      <c r="L684" s="126"/>
    </row>
    <row r="685" spans="1:12" s="127" customFormat="1" ht="12.75">
      <c r="A685" s="89"/>
      <c r="B685" s="92"/>
      <c r="C685" s="128">
        <v>80146</v>
      </c>
      <c r="D685" s="152"/>
      <c r="E685" s="92"/>
      <c r="F685" s="112" t="s">
        <v>159</v>
      </c>
      <c r="G685" s="113">
        <f>SUM(G686)</f>
        <v>1000</v>
      </c>
      <c r="H685" s="114">
        <f>SUM(H686)</f>
        <v>0</v>
      </c>
      <c r="I685" s="115">
        <f t="shared" si="26"/>
        <v>0</v>
      </c>
      <c r="J685" s="112"/>
      <c r="K685" s="112"/>
      <c r="L685" s="126"/>
    </row>
    <row r="686" spans="1:12" s="127" customFormat="1" ht="12.75" customHeight="1">
      <c r="A686" s="118"/>
      <c r="B686" s="121"/>
      <c r="C686" s="128"/>
      <c r="D686" s="148">
        <v>4300</v>
      </c>
      <c r="E686" s="121"/>
      <c r="F686" s="122" t="s">
        <v>144</v>
      </c>
      <c r="G686" s="123">
        <v>1000</v>
      </c>
      <c r="H686" s="124">
        <v>0</v>
      </c>
      <c r="I686" s="125">
        <f t="shared" si="26"/>
        <v>0</v>
      </c>
      <c r="J686" s="122" t="s">
        <v>512</v>
      </c>
      <c r="K686" s="122"/>
      <c r="L686" s="126"/>
    </row>
    <row r="687" spans="1:12" s="142" customFormat="1" ht="12.75">
      <c r="A687" s="118"/>
      <c r="B687" s="118"/>
      <c r="C687" s="143"/>
      <c r="D687" s="118"/>
      <c r="E687" s="144"/>
      <c r="F687" s="122"/>
      <c r="G687" s="123"/>
      <c r="H687" s="124"/>
      <c r="I687" s="115"/>
      <c r="J687" s="122"/>
      <c r="K687" s="122"/>
      <c r="L687" s="116"/>
    </row>
    <row r="688" spans="1:12" s="111" customFormat="1" ht="12.75" customHeight="1">
      <c r="A688" s="103" t="s">
        <v>513</v>
      </c>
      <c r="B688" s="103"/>
      <c r="C688" s="139"/>
      <c r="D688" s="103"/>
      <c r="E688" s="140"/>
      <c r="F688" s="107" t="s">
        <v>514</v>
      </c>
      <c r="G688" s="108">
        <f>SUM(G689:G707)/2</f>
        <v>464628</v>
      </c>
      <c r="H688" s="109">
        <f>SUM(H689:H707)/2</f>
        <v>237314.05</v>
      </c>
      <c r="I688" s="110">
        <f aca="true" t="shared" si="27" ref="I688:I707">H688/G688*100</f>
        <v>51.0761404822783</v>
      </c>
      <c r="J688" s="107"/>
      <c r="K688" s="107"/>
      <c r="L688" s="33"/>
    </row>
    <row r="689" spans="1:12" s="127" customFormat="1" ht="12.75">
      <c r="A689" s="89"/>
      <c r="B689" s="90"/>
      <c r="C689" s="91">
        <v>80104</v>
      </c>
      <c r="D689" s="90"/>
      <c r="E689" s="92"/>
      <c r="F689" s="112" t="s">
        <v>432</v>
      </c>
      <c r="G689" s="113">
        <f>SUM(G690:G705)</f>
        <v>462628</v>
      </c>
      <c r="H689" s="114">
        <f>SUM(H690:H705)</f>
        <v>237286.05</v>
      </c>
      <c r="I689" s="115">
        <f t="shared" si="27"/>
        <v>51.290896789645245</v>
      </c>
      <c r="J689" s="112"/>
      <c r="K689" s="112"/>
      <c r="L689" s="126"/>
    </row>
    <row r="690" spans="1:12" s="129" customFormat="1" ht="25.5" customHeight="1">
      <c r="A690" s="118"/>
      <c r="B690" s="119"/>
      <c r="C690" s="141"/>
      <c r="D690" s="168">
        <v>3020</v>
      </c>
      <c r="E690" s="169"/>
      <c r="F690" s="122" t="s">
        <v>208</v>
      </c>
      <c r="G690" s="205">
        <v>4188</v>
      </c>
      <c r="H690" s="145">
        <v>929.01</v>
      </c>
      <c r="I690" s="125">
        <f t="shared" si="27"/>
        <v>22.18266475644699</v>
      </c>
      <c r="J690" s="122" t="s">
        <v>497</v>
      </c>
      <c r="K690" s="122"/>
      <c r="L690" s="126"/>
    </row>
    <row r="691" spans="1:12" s="129" customFormat="1" ht="15" customHeight="1">
      <c r="A691" s="118"/>
      <c r="B691" s="119"/>
      <c r="C691" s="147"/>
      <c r="D691" s="119">
        <v>4010</v>
      </c>
      <c r="E691" s="121"/>
      <c r="F691" s="122" t="s">
        <v>169</v>
      </c>
      <c r="G691" s="205">
        <v>296671</v>
      </c>
      <c r="H691" s="145">
        <v>141495.86</v>
      </c>
      <c r="I691" s="125">
        <f t="shared" si="27"/>
        <v>47.69453704608809</v>
      </c>
      <c r="J691" s="122" t="s">
        <v>210</v>
      </c>
      <c r="K691" s="122"/>
      <c r="L691" s="126"/>
    </row>
    <row r="692" spans="1:12" s="129" customFormat="1" ht="12.75" customHeight="1">
      <c r="A692" s="118"/>
      <c r="B692" s="119"/>
      <c r="C692" s="147"/>
      <c r="D692" s="168">
        <v>4040</v>
      </c>
      <c r="E692" s="169"/>
      <c r="F692" s="122" t="s">
        <v>127</v>
      </c>
      <c r="G692" s="205">
        <v>23838</v>
      </c>
      <c r="H692" s="145">
        <v>23838</v>
      </c>
      <c r="I692" s="125">
        <f t="shared" si="27"/>
        <v>100</v>
      </c>
      <c r="J692" s="122" t="s">
        <v>232</v>
      </c>
      <c r="K692" s="122"/>
      <c r="L692" s="126"/>
    </row>
    <row r="693" spans="1:12" s="129" customFormat="1" ht="12.75" customHeight="1">
      <c r="A693" s="118"/>
      <c r="B693" s="119"/>
      <c r="C693" s="147"/>
      <c r="D693" s="168">
        <v>4110</v>
      </c>
      <c r="E693" s="169"/>
      <c r="F693" s="122" t="s">
        <v>129</v>
      </c>
      <c r="G693" s="205">
        <v>58098</v>
      </c>
      <c r="H693" s="145">
        <v>27249.49</v>
      </c>
      <c r="I693" s="125">
        <f t="shared" si="27"/>
        <v>46.902630038899794</v>
      </c>
      <c r="J693" s="122" t="s">
        <v>212</v>
      </c>
      <c r="K693" s="122"/>
      <c r="L693" s="126"/>
    </row>
    <row r="694" spans="1:12" s="129" customFormat="1" ht="12.75" customHeight="1">
      <c r="A694" s="118"/>
      <c r="B694" s="119"/>
      <c r="C694" s="147"/>
      <c r="D694" s="168">
        <v>4120</v>
      </c>
      <c r="E694" s="169"/>
      <c r="F694" s="122" t="s">
        <v>131</v>
      </c>
      <c r="G694" s="205">
        <v>8259</v>
      </c>
      <c r="H694" s="145">
        <v>3905.15</v>
      </c>
      <c r="I694" s="125">
        <f t="shared" si="27"/>
        <v>47.28356943939944</v>
      </c>
      <c r="J694" s="122" t="s">
        <v>213</v>
      </c>
      <c r="K694" s="122"/>
      <c r="L694" s="126"/>
    </row>
    <row r="695" spans="1:12" s="129" customFormat="1" ht="12.75" customHeight="1">
      <c r="A695" s="118"/>
      <c r="B695" s="121"/>
      <c r="C695" s="147"/>
      <c r="D695" s="248">
        <v>4170</v>
      </c>
      <c r="E695" s="169"/>
      <c r="F695" s="122" t="s">
        <v>133</v>
      </c>
      <c r="G695" s="205">
        <v>766</v>
      </c>
      <c r="H695" s="145">
        <v>229.8</v>
      </c>
      <c r="I695" s="125">
        <f t="shared" si="27"/>
        <v>30</v>
      </c>
      <c r="J695" s="122" t="s">
        <v>289</v>
      </c>
      <c r="K695" s="122"/>
      <c r="L695" s="126"/>
    </row>
    <row r="696" spans="1:12" s="129" customFormat="1" ht="12.75" customHeight="1">
      <c r="A696" s="118"/>
      <c r="B696" s="121"/>
      <c r="C696" s="147"/>
      <c r="D696" s="248">
        <v>4210</v>
      </c>
      <c r="E696" s="169"/>
      <c r="F696" s="122" t="s">
        <v>135</v>
      </c>
      <c r="G696" s="205">
        <v>11500</v>
      </c>
      <c r="H696" s="145">
        <v>1933.9</v>
      </c>
      <c r="I696" s="125">
        <f t="shared" si="27"/>
        <v>16.816521739130437</v>
      </c>
      <c r="J696" s="122" t="s">
        <v>515</v>
      </c>
      <c r="K696" s="122"/>
      <c r="L696" s="126"/>
    </row>
    <row r="697" spans="1:12" s="129" customFormat="1" ht="12.75" customHeight="1">
      <c r="A697" s="118"/>
      <c r="B697" s="119"/>
      <c r="C697" s="147"/>
      <c r="D697" s="168">
        <v>4240</v>
      </c>
      <c r="E697" s="169"/>
      <c r="F697" s="122" t="s">
        <v>137</v>
      </c>
      <c r="G697" s="205">
        <v>1507</v>
      </c>
      <c r="H697" s="145">
        <v>440.51</v>
      </c>
      <c r="I697" s="125">
        <f t="shared" si="27"/>
        <v>29.230922362309226</v>
      </c>
      <c r="J697" s="122" t="s">
        <v>498</v>
      </c>
      <c r="K697" s="122"/>
      <c r="L697" s="126"/>
    </row>
    <row r="698" spans="1:12" s="129" customFormat="1" ht="12.75" customHeight="1">
      <c r="A698" s="118"/>
      <c r="B698" s="119"/>
      <c r="C698" s="147"/>
      <c r="D698" s="168">
        <v>4260</v>
      </c>
      <c r="E698" s="169"/>
      <c r="F698" s="122" t="s">
        <v>139</v>
      </c>
      <c r="G698" s="205">
        <v>25000</v>
      </c>
      <c r="H698" s="145">
        <v>17252.35</v>
      </c>
      <c r="I698" s="125">
        <f t="shared" si="27"/>
        <v>69.0094</v>
      </c>
      <c r="J698" s="149" t="s">
        <v>278</v>
      </c>
      <c r="K698" s="149"/>
      <c r="L698" s="126"/>
    </row>
    <row r="699" spans="1:12" s="129" customFormat="1" ht="12.75" customHeight="1">
      <c r="A699" s="118"/>
      <c r="B699" s="119"/>
      <c r="C699" s="147"/>
      <c r="D699" s="168">
        <v>4270</v>
      </c>
      <c r="E699" s="169"/>
      <c r="F699" s="122" t="s">
        <v>141</v>
      </c>
      <c r="G699" s="205">
        <v>5200</v>
      </c>
      <c r="H699" s="145">
        <v>1187.67</v>
      </c>
      <c r="I699" s="125">
        <f t="shared" si="27"/>
        <v>22.839807692307694</v>
      </c>
      <c r="J699" s="122" t="s">
        <v>500</v>
      </c>
      <c r="K699" s="122"/>
      <c r="L699" s="126"/>
    </row>
    <row r="700" spans="1:12" s="129" customFormat="1" ht="12.75" customHeight="1">
      <c r="A700" s="118"/>
      <c r="B700" s="119"/>
      <c r="C700" s="147"/>
      <c r="D700" s="168">
        <v>4280</v>
      </c>
      <c r="E700" s="169"/>
      <c r="F700" s="122" t="s">
        <v>142</v>
      </c>
      <c r="G700" s="205">
        <v>1500</v>
      </c>
      <c r="H700" s="145">
        <v>239</v>
      </c>
      <c r="I700" s="125">
        <f t="shared" si="27"/>
        <v>15.933333333333334</v>
      </c>
      <c r="J700" s="122" t="s">
        <v>143</v>
      </c>
      <c r="K700" s="122"/>
      <c r="L700" s="126"/>
    </row>
    <row r="701" spans="1:12" s="129" customFormat="1" ht="12.75" customHeight="1">
      <c r="A701" s="118"/>
      <c r="B701" s="119"/>
      <c r="C701" s="147"/>
      <c r="D701" s="168">
        <v>4300</v>
      </c>
      <c r="E701" s="169"/>
      <c r="F701" s="122" t="s">
        <v>501</v>
      </c>
      <c r="G701" s="205">
        <v>10061</v>
      </c>
      <c r="H701" s="145">
        <v>3432.6</v>
      </c>
      <c r="I701" s="125">
        <f t="shared" si="27"/>
        <v>34.11788092634927</v>
      </c>
      <c r="J701" s="122" t="s">
        <v>502</v>
      </c>
      <c r="K701" s="122"/>
      <c r="L701" s="126"/>
    </row>
    <row r="702" spans="1:12" s="129" customFormat="1" ht="12.75" customHeight="1">
      <c r="A702" s="118"/>
      <c r="B702" s="119"/>
      <c r="C702" s="147"/>
      <c r="D702" s="168">
        <v>4350</v>
      </c>
      <c r="E702" s="169"/>
      <c r="F702" s="122" t="s">
        <v>146</v>
      </c>
      <c r="G702" s="205">
        <v>700</v>
      </c>
      <c r="H702" s="145">
        <v>226.71</v>
      </c>
      <c r="I702" s="125">
        <f t="shared" si="27"/>
        <v>32.38714285714286</v>
      </c>
      <c r="J702" s="122" t="s">
        <v>255</v>
      </c>
      <c r="K702" s="122"/>
      <c r="L702" s="126"/>
    </row>
    <row r="703" spans="1:12" s="129" customFormat="1" ht="12.75" customHeight="1">
      <c r="A703" s="118"/>
      <c r="B703" s="119"/>
      <c r="C703" s="147"/>
      <c r="D703" s="168">
        <v>4410</v>
      </c>
      <c r="E703" s="169"/>
      <c r="F703" s="122" t="s">
        <v>180</v>
      </c>
      <c r="G703" s="205">
        <v>230</v>
      </c>
      <c r="H703" s="145">
        <v>223</v>
      </c>
      <c r="I703" s="125">
        <f t="shared" si="27"/>
        <v>96.95652173913044</v>
      </c>
      <c r="J703" s="122" t="s">
        <v>149</v>
      </c>
      <c r="K703" s="122"/>
      <c r="L703" s="126"/>
    </row>
    <row r="704" spans="1:12" s="129" customFormat="1" ht="12.75" customHeight="1">
      <c r="A704" s="118"/>
      <c r="B704" s="119"/>
      <c r="C704" s="147"/>
      <c r="D704" s="168">
        <v>4430</v>
      </c>
      <c r="E704" s="169"/>
      <c r="F704" s="122" t="s">
        <v>151</v>
      </c>
      <c r="G704" s="205">
        <v>80</v>
      </c>
      <c r="H704" s="145">
        <v>22</v>
      </c>
      <c r="I704" s="125">
        <f t="shared" si="27"/>
        <v>27.500000000000004</v>
      </c>
      <c r="J704" s="122" t="s">
        <v>223</v>
      </c>
      <c r="K704" s="122"/>
      <c r="L704" s="126"/>
    </row>
    <row r="705" spans="1:12" s="129" customFormat="1" ht="12.75" customHeight="1">
      <c r="A705" s="118"/>
      <c r="B705" s="119"/>
      <c r="C705" s="147"/>
      <c r="D705" s="168">
        <v>4440</v>
      </c>
      <c r="E705" s="169"/>
      <c r="F705" s="122" t="s">
        <v>153</v>
      </c>
      <c r="G705" s="205">
        <v>15030</v>
      </c>
      <c r="H705" s="145">
        <v>14681</v>
      </c>
      <c r="I705" s="125">
        <f t="shared" si="27"/>
        <v>97.67797737857619</v>
      </c>
      <c r="J705" s="122" t="s">
        <v>228</v>
      </c>
      <c r="K705" s="122"/>
      <c r="L705" s="126"/>
    </row>
    <row r="706" spans="1:12" s="127" customFormat="1" ht="12.75">
      <c r="A706" s="89"/>
      <c r="B706" s="92"/>
      <c r="C706" s="128">
        <v>80146</v>
      </c>
      <c r="D706" s="152"/>
      <c r="E706" s="92"/>
      <c r="F706" s="112" t="s">
        <v>159</v>
      </c>
      <c r="G706" s="113">
        <f>SUM(G707)</f>
        <v>2000</v>
      </c>
      <c r="H706" s="114">
        <f>SUM(H707)</f>
        <v>28</v>
      </c>
      <c r="I706" s="115">
        <f t="shared" si="27"/>
        <v>1.4000000000000001</v>
      </c>
      <c r="J706" s="112"/>
      <c r="K706" s="112"/>
      <c r="L706" s="126"/>
    </row>
    <row r="707" spans="1:12" s="127" customFormat="1" ht="12.75" customHeight="1">
      <c r="A707" s="118"/>
      <c r="B707" s="121"/>
      <c r="C707" s="128"/>
      <c r="D707" s="148">
        <v>4300</v>
      </c>
      <c r="E707" s="121"/>
      <c r="F707" s="122" t="s">
        <v>144</v>
      </c>
      <c r="G707" s="123">
        <v>2000</v>
      </c>
      <c r="H707" s="124">
        <v>28</v>
      </c>
      <c r="I707" s="125">
        <f t="shared" si="27"/>
        <v>1.4000000000000001</v>
      </c>
      <c r="J707" s="122" t="s">
        <v>512</v>
      </c>
      <c r="K707" s="122"/>
      <c r="L707" s="126"/>
    </row>
    <row r="708" spans="1:12" s="142" customFormat="1" ht="12.75">
      <c r="A708" s="118"/>
      <c r="B708" s="118"/>
      <c r="C708" s="143"/>
      <c r="D708" s="118"/>
      <c r="E708" s="144"/>
      <c r="F708" s="122"/>
      <c r="G708" s="123"/>
      <c r="H708" s="124"/>
      <c r="I708" s="115"/>
      <c r="J708" s="122"/>
      <c r="K708" s="122"/>
      <c r="L708" s="116"/>
    </row>
    <row r="709" spans="1:12" s="111" customFormat="1" ht="13.5" customHeight="1">
      <c r="A709" s="103" t="s">
        <v>516</v>
      </c>
      <c r="B709" s="103"/>
      <c r="C709" s="139"/>
      <c r="D709" s="103"/>
      <c r="E709" s="140"/>
      <c r="F709" s="107" t="s">
        <v>517</v>
      </c>
      <c r="G709" s="108">
        <f>SUM(G710:G728)/2</f>
        <v>772515</v>
      </c>
      <c r="H709" s="109">
        <f>SUM(H710:H728)/2</f>
        <v>409713.56</v>
      </c>
      <c r="I709" s="110">
        <f aca="true" t="shared" si="28" ref="I709:I728">H709/G709*100</f>
        <v>53.03632421376931</v>
      </c>
      <c r="J709" s="107"/>
      <c r="K709" s="107"/>
      <c r="L709" s="33"/>
    </row>
    <row r="710" spans="1:12" s="127" customFormat="1" ht="12.75">
      <c r="A710" s="89"/>
      <c r="B710" s="90"/>
      <c r="C710" s="91">
        <v>80104</v>
      </c>
      <c r="D710" s="90"/>
      <c r="E710" s="92"/>
      <c r="F710" s="112" t="s">
        <v>432</v>
      </c>
      <c r="G710" s="113">
        <f>SUM(G711:G726)</f>
        <v>770515</v>
      </c>
      <c r="H710" s="114">
        <f>SUM(H711:H726)</f>
        <v>409513.56</v>
      </c>
      <c r="I710" s="115">
        <f t="shared" si="28"/>
        <v>53.14803216030837</v>
      </c>
      <c r="J710" s="112"/>
      <c r="K710" s="112"/>
      <c r="L710" s="126"/>
    </row>
    <row r="711" spans="1:12" s="129" customFormat="1" ht="26.25" customHeight="1">
      <c r="A711" s="118"/>
      <c r="B711" s="119"/>
      <c r="C711" s="141"/>
      <c r="D711" s="168">
        <v>3020</v>
      </c>
      <c r="E711" s="169"/>
      <c r="F711" s="122" t="s">
        <v>208</v>
      </c>
      <c r="G711" s="205">
        <v>7091</v>
      </c>
      <c r="H711" s="145">
        <v>1652</v>
      </c>
      <c r="I711" s="125">
        <f t="shared" si="28"/>
        <v>23.297137216189537</v>
      </c>
      <c r="J711" s="122" t="s">
        <v>497</v>
      </c>
      <c r="K711" s="122"/>
      <c r="L711" s="126"/>
    </row>
    <row r="712" spans="1:12" s="129" customFormat="1" ht="12.75" customHeight="1">
      <c r="A712" s="118"/>
      <c r="B712" s="119"/>
      <c r="C712" s="147"/>
      <c r="D712" s="119">
        <v>4010</v>
      </c>
      <c r="E712" s="121"/>
      <c r="F712" s="122" t="s">
        <v>169</v>
      </c>
      <c r="G712" s="205">
        <v>496931</v>
      </c>
      <c r="H712" s="145">
        <v>244702.06</v>
      </c>
      <c r="I712" s="125">
        <f t="shared" si="28"/>
        <v>49.242663468368846</v>
      </c>
      <c r="J712" s="122" t="s">
        <v>210</v>
      </c>
      <c r="K712" s="122"/>
      <c r="L712" s="126"/>
    </row>
    <row r="713" spans="1:12" s="129" customFormat="1" ht="12.75" customHeight="1">
      <c r="A713" s="118"/>
      <c r="B713" s="119"/>
      <c r="C713" s="147"/>
      <c r="D713" s="168">
        <v>4040</v>
      </c>
      <c r="E713" s="169"/>
      <c r="F713" s="122" t="s">
        <v>127</v>
      </c>
      <c r="G713" s="205">
        <v>40285</v>
      </c>
      <c r="H713" s="145">
        <v>40284.9</v>
      </c>
      <c r="I713" s="125">
        <f t="shared" si="28"/>
        <v>99.99975176864838</v>
      </c>
      <c r="J713" s="122" t="s">
        <v>232</v>
      </c>
      <c r="K713" s="122"/>
      <c r="L713" s="126"/>
    </row>
    <row r="714" spans="1:12" s="129" customFormat="1" ht="12.75" customHeight="1">
      <c r="A714" s="118"/>
      <c r="B714" s="119"/>
      <c r="C714" s="147"/>
      <c r="D714" s="168">
        <v>4110</v>
      </c>
      <c r="E714" s="169"/>
      <c r="F714" s="122" t="s">
        <v>129</v>
      </c>
      <c r="G714" s="205">
        <v>90207</v>
      </c>
      <c r="H714" s="145">
        <v>47871.92</v>
      </c>
      <c r="I714" s="125">
        <f t="shared" si="28"/>
        <v>53.06896360592859</v>
      </c>
      <c r="J714" s="122" t="s">
        <v>212</v>
      </c>
      <c r="K714" s="122"/>
      <c r="L714" s="126"/>
    </row>
    <row r="715" spans="1:12" s="129" customFormat="1" ht="12.75" customHeight="1">
      <c r="A715" s="118"/>
      <c r="B715" s="119"/>
      <c r="C715" s="147"/>
      <c r="D715" s="168">
        <v>4120</v>
      </c>
      <c r="E715" s="169"/>
      <c r="F715" s="122" t="s">
        <v>131</v>
      </c>
      <c r="G715" s="205">
        <v>13355</v>
      </c>
      <c r="H715" s="145">
        <v>6649.92</v>
      </c>
      <c r="I715" s="125">
        <f t="shared" si="28"/>
        <v>49.79348558592287</v>
      </c>
      <c r="J715" s="122" t="s">
        <v>213</v>
      </c>
      <c r="K715" s="122"/>
      <c r="L715" s="126"/>
    </row>
    <row r="716" spans="1:12" s="129" customFormat="1" ht="12.75" customHeight="1">
      <c r="A716" s="118"/>
      <c r="B716" s="119"/>
      <c r="C716" s="147"/>
      <c r="D716" s="168">
        <v>4170</v>
      </c>
      <c r="E716" s="169"/>
      <c r="F716" s="122" t="s">
        <v>133</v>
      </c>
      <c r="G716" s="205">
        <v>766</v>
      </c>
      <c r="H716" s="145">
        <v>229.8</v>
      </c>
      <c r="I716" s="125">
        <f t="shared" si="28"/>
        <v>30</v>
      </c>
      <c r="J716" s="122" t="s">
        <v>216</v>
      </c>
      <c r="K716" s="122"/>
      <c r="L716" s="126"/>
    </row>
    <row r="717" spans="1:12" s="129" customFormat="1" ht="12.75" customHeight="1">
      <c r="A717" s="118"/>
      <c r="B717" s="119"/>
      <c r="C717" s="147"/>
      <c r="D717" s="168">
        <v>4210</v>
      </c>
      <c r="E717" s="169"/>
      <c r="F717" s="122" t="s">
        <v>135</v>
      </c>
      <c r="G717" s="205">
        <v>9268</v>
      </c>
      <c r="H717" s="145">
        <v>5049.24</v>
      </c>
      <c r="I717" s="125">
        <f t="shared" si="28"/>
        <v>54.48036253776435</v>
      </c>
      <c r="J717" s="122" t="s">
        <v>217</v>
      </c>
      <c r="K717" s="122"/>
      <c r="L717" s="126"/>
    </row>
    <row r="718" spans="1:12" s="129" customFormat="1" ht="12.75" customHeight="1">
      <c r="A718" s="118"/>
      <c r="B718" s="119"/>
      <c r="C718" s="147"/>
      <c r="D718" s="168">
        <v>4240</v>
      </c>
      <c r="E718" s="169"/>
      <c r="F718" s="122" t="s">
        <v>137</v>
      </c>
      <c r="G718" s="205">
        <v>1414</v>
      </c>
      <c r="H718" s="145">
        <v>625.8</v>
      </c>
      <c r="I718" s="125">
        <f t="shared" si="28"/>
        <v>44.257425742574256</v>
      </c>
      <c r="J718" s="122" t="s">
        <v>498</v>
      </c>
      <c r="K718" s="122"/>
      <c r="L718" s="126"/>
    </row>
    <row r="719" spans="1:12" s="129" customFormat="1" ht="12.75" customHeight="1">
      <c r="A719" s="118"/>
      <c r="B719" s="119"/>
      <c r="C719" s="147"/>
      <c r="D719" s="168">
        <v>4260</v>
      </c>
      <c r="E719" s="169"/>
      <c r="F719" s="122" t="s">
        <v>139</v>
      </c>
      <c r="G719" s="205">
        <v>66000</v>
      </c>
      <c r="H719" s="145">
        <v>31193.9</v>
      </c>
      <c r="I719" s="125">
        <f t="shared" si="28"/>
        <v>47.26348484848485</v>
      </c>
      <c r="J719" s="149" t="s">
        <v>499</v>
      </c>
      <c r="K719" s="149"/>
      <c r="L719" s="126"/>
    </row>
    <row r="720" spans="1:12" s="129" customFormat="1" ht="12.75" customHeight="1">
      <c r="A720" s="118"/>
      <c r="B720" s="119"/>
      <c r="C720" s="147"/>
      <c r="D720" s="168">
        <v>4270</v>
      </c>
      <c r="E720" s="169"/>
      <c r="F720" s="122" t="s">
        <v>141</v>
      </c>
      <c r="G720" s="205">
        <v>6475</v>
      </c>
      <c r="H720" s="145">
        <v>1081.98</v>
      </c>
      <c r="I720" s="125">
        <f t="shared" si="28"/>
        <v>16.71011583011583</v>
      </c>
      <c r="J720" s="122" t="s">
        <v>500</v>
      </c>
      <c r="K720" s="122"/>
      <c r="L720" s="126"/>
    </row>
    <row r="721" spans="1:12" s="129" customFormat="1" ht="12.75" customHeight="1">
      <c r="A721" s="118"/>
      <c r="B721" s="119"/>
      <c r="C721" s="147"/>
      <c r="D721" s="168">
        <v>4280</v>
      </c>
      <c r="E721" s="169"/>
      <c r="F721" s="122" t="s">
        <v>142</v>
      </c>
      <c r="G721" s="205">
        <v>2000</v>
      </c>
      <c r="H721" s="145">
        <v>721</v>
      </c>
      <c r="I721" s="125">
        <f t="shared" si="28"/>
        <v>36.05</v>
      </c>
      <c r="J721" s="122" t="s">
        <v>143</v>
      </c>
      <c r="K721" s="122"/>
      <c r="L721" s="126"/>
    </row>
    <row r="722" spans="1:12" s="129" customFormat="1" ht="12.75" customHeight="1">
      <c r="A722" s="118"/>
      <c r="B722" s="119"/>
      <c r="C722" s="147"/>
      <c r="D722" s="168">
        <v>4300</v>
      </c>
      <c r="E722" s="169"/>
      <c r="F722" s="122" t="s">
        <v>501</v>
      </c>
      <c r="G722" s="205">
        <v>8300</v>
      </c>
      <c r="H722" s="145">
        <v>2886.89</v>
      </c>
      <c r="I722" s="125">
        <f t="shared" si="28"/>
        <v>34.78180722891566</v>
      </c>
      <c r="J722" s="122" t="s">
        <v>502</v>
      </c>
      <c r="K722" s="122"/>
      <c r="L722" s="126"/>
    </row>
    <row r="723" spans="1:12" s="129" customFormat="1" ht="12.75" customHeight="1">
      <c r="A723" s="118"/>
      <c r="B723" s="119"/>
      <c r="C723" s="147"/>
      <c r="D723" s="168">
        <v>4350</v>
      </c>
      <c r="E723" s="169"/>
      <c r="F723" s="122" t="s">
        <v>146</v>
      </c>
      <c r="G723" s="205">
        <v>700</v>
      </c>
      <c r="H723" s="145">
        <v>37.15</v>
      </c>
      <c r="I723" s="125">
        <f t="shared" si="28"/>
        <v>5.307142857142857</v>
      </c>
      <c r="J723" s="122" t="s">
        <v>255</v>
      </c>
      <c r="K723" s="122"/>
      <c r="L723" s="126"/>
    </row>
    <row r="724" spans="1:12" s="129" customFormat="1" ht="12.75" customHeight="1">
      <c r="A724" s="118"/>
      <c r="B724" s="119"/>
      <c r="C724" s="147"/>
      <c r="D724" s="168">
        <v>4410</v>
      </c>
      <c r="E724" s="169"/>
      <c r="F724" s="122" t="s">
        <v>180</v>
      </c>
      <c r="G724" s="205">
        <v>533</v>
      </c>
      <c r="H724" s="145">
        <v>0</v>
      </c>
      <c r="I724" s="125">
        <f t="shared" si="28"/>
        <v>0</v>
      </c>
      <c r="J724" s="122" t="s">
        <v>149</v>
      </c>
      <c r="K724" s="122"/>
      <c r="L724" s="126"/>
    </row>
    <row r="725" spans="1:12" s="129" customFormat="1" ht="12.75" customHeight="1">
      <c r="A725" s="118"/>
      <c r="B725" s="119"/>
      <c r="C725" s="147"/>
      <c r="D725" s="168">
        <v>4430</v>
      </c>
      <c r="E725" s="169"/>
      <c r="F725" s="122" t="s">
        <v>151</v>
      </c>
      <c r="G725" s="205">
        <v>90</v>
      </c>
      <c r="H725" s="145">
        <v>42</v>
      </c>
      <c r="I725" s="125">
        <f t="shared" si="28"/>
        <v>46.666666666666664</v>
      </c>
      <c r="J725" s="122" t="s">
        <v>518</v>
      </c>
      <c r="K725" s="122"/>
      <c r="L725" s="126"/>
    </row>
    <row r="726" spans="1:12" s="129" customFormat="1" ht="12.75" customHeight="1">
      <c r="A726" s="118"/>
      <c r="B726" s="119"/>
      <c r="C726" s="223"/>
      <c r="D726" s="168">
        <v>4440</v>
      </c>
      <c r="E726" s="169"/>
      <c r="F726" s="122" t="s">
        <v>153</v>
      </c>
      <c r="G726" s="205">
        <v>27100</v>
      </c>
      <c r="H726" s="145">
        <v>26485</v>
      </c>
      <c r="I726" s="125">
        <f t="shared" si="28"/>
        <v>97.73062730627306</v>
      </c>
      <c r="J726" s="122" t="s">
        <v>228</v>
      </c>
      <c r="K726" s="122"/>
      <c r="L726" s="126"/>
    </row>
    <row r="727" spans="1:12" s="127" customFormat="1" ht="12.75">
      <c r="A727" s="89"/>
      <c r="B727" s="92"/>
      <c r="C727" s="128">
        <v>80146</v>
      </c>
      <c r="D727" s="152"/>
      <c r="E727" s="92"/>
      <c r="F727" s="112" t="s">
        <v>159</v>
      </c>
      <c r="G727" s="113">
        <f>SUM(G728)</f>
        <v>2000</v>
      </c>
      <c r="H727" s="114">
        <f>SUM(H728)</f>
        <v>200</v>
      </c>
      <c r="I727" s="115">
        <f t="shared" si="28"/>
        <v>10</v>
      </c>
      <c r="J727" s="112"/>
      <c r="K727" s="112"/>
      <c r="L727" s="126"/>
    </row>
    <row r="728" spans="1:12" s="127" customFormat="1" ht="12.75" customHeight="1">
      <c r="A728" s="118"/>
      <c r="B728" s="121"/>
      <c r="C728" s="128"/>
      <c r="D728" s="148">
        <v>4300</v>
      </c>
      <c r="E728" s="121"/>
      <c r="F728" s="122" t="s">
        <v>144</v>
      </c>
      <c r="G728" s="123">
        <v>2000</v>
      </c>
      <c r="H728" s="124">
        <v>200</v>
      </c>
      <c r="I728" s="125">
        <f t="shared" si="28"/>
        <v>10</v>
      </c>
      <c r="J728" s="122" t="s">
        <v>512</v>
      </c>
      <c r="K728" s="122"/>
      <c r="L728" s="126"/>
    </row>
    <row r="729" spans="1:12" s="142" customFormat="1" ht="12.75">
      <c r="A729" s="118"/>
      <c r="B729" s="118"/>
      <c r="C729" s="143"/>
      <c r="D729" s="118"/>
      <c r="E729" s="144"/>
      <c r="F729" s="122"/>
      <c r="G729" s="123"/>
      <c r="H729" s="124"/>
      <c r="I729" s="115"/>
      <c r="J729" s="122"/>
      <c r="K729" s="122"/>
      <c r="L729" s="116"/>
    </row>
    <row r="730" spans="1:12" s="111" customFormat="1" ht="13.5" customHeight="1">
      <c r="A730" s="103" t="s">
        <v>519</v>
      </c>
      <c r="B730" s="103"/>
      <c r="C730" s="139"/>
      <c r="D730" s="103"/>
      <c r="E730" s="140"/>
      <c r="F730" s="107" t="s">
        <v>520</v>
      </c>
      <c r="G730" s="108">
        <f>SUM(G731:G747)/2</f>
        <v>333792</v>
      </c>
      <c r="H730" s="109">
        <f>SUM(H731:H747)/2</f>
        <v>196116.60000000003</v>
      </c>
      <c r="I730" s="110">
        <f>H730/G730*100</f>
        <v>58.75413431118781</v>
      </c>
      <c r="J730" s="107"/>
      <c r="K730" s="107"/>
      <c r="L730" s="33"/>
    </row>
    <row r="731" spans="1:12" s="127" customFormat="1" ht="12.75">
      <c r="A731" s="89"/>
      <c r="B731" s="90"/>
      <c r="C731" s="91">
        <v>80104</v>
      </c>
      <c r="D731" s="90"/>
      <c r="E731" s="92"/>
      <c r="F731" s="112" t="s">
        <v>432</v>
      </c>
      <c r="G731" s="113">
        <f>SUM(G732:G745)</f>
        <v>332292</v>
      </c>
      <c r="H731" s="114">
        <f>SUM(H732:H745)</f>
        <v>196116.60000000003</v>
      </c>
      <c r="I731" s="115">
        <f>H731/G731*100</f>
        <v>59.019356469611076</v>
      </c>
      <c r="J731" s="112"/>
      <c r="K731" s="112"/>
      <c r="L731" s="126"/>
    </row>
    <row r="732" spans="1:12" s="129" customFormat="1" ht="26.25" customHeight="1">
      <c r="A732" s="118"/>
      <c r="B732" s="119"/>
      <c r="C732" s="141"/>
      <c r="D732" s="168">
        <v>3020</v>
      </c>
      <c r="E732" s="169"/>
      <c r="F732" s="122" t="s">
        <v>208</v>
      </c>
      <c r="G732" s="205">
        <v>2475</v>
      </c>
      <c r="H732" s="145">
        <v>252</v>
      </c>
      <c r="I732" s="125">
        <f>H732/G732*100</f>
        <v>10.181818181818182</v>
      </c>
      <c r="J732" s="122" t="s">
        <v>497</v>
      </c>
      <c r="K732" s="122"/>
      <c r="L732" s="126"/>
    </row>
    <row r="733" spans="1:12" s="129" customFormat="1" ht="12.75" customHeight="1">
      <c r="A733" s="118"/>
      <c r="B733" s="119"/>
      <c r="C733" s="147"/>
      <c r="D733" s="119">
        <v>4010</v>
      </c>
      <c r="E733" s="121"/>
      <c r="F733" s="122" t="s">
        <v>169</v>
      </c>
      <c r="G733" s="205">
        <v>222347</v>
      </c>
      <c r="H733" s="145">
        <v>124616.41</v>
      </c>
      <c r="I733" s="125">
        <f aca="true" t="shared" si="29" ref="I733:I747">H733/G733*100</f>
        <v>56.04591471888535</v>
      </c>
      <c r="J733" s="122" t="s">
        <v>210</v>
      </c>
      <c r="K733" s="122"/>
      <c r="L733" s="126"/>
    </row>
    <row r="734" spans="1:12" s="129" customFormat="1" ht="12.75" customHeight="1">
      <c r="A734" s="118"/>
      <c r="B734" s="119"/>
      <c r="C734" s="147"/>
      <c r="D734" s="168">
        <v>4040</v>
      </c>
      <c r="E734" s="169"/>
      <c r="F734" s="122" t="s">
        <v>127</v>
      </c>
      <c r="G734" s="205">
        <v>18351</v>
      </c>
      <c r="H734" s="145">
        <v>18350.6</v>
      </c>
      <c r="I734" s="125">
        <f t="shared" si="29"/>
        <v>99.99782028227344</v>
      </c>
      <c r="J734" s="122" t="s">
        <v>232</v>
      </c>
      <c r="K734" s="122"/>
      <c r="L734" s="126"/>
    </row>
    <row r="735" spans="1:12" s="129" customFormat="1" ht="12.75" customHeight="1">
      <c r="A735" s="118"/>
      <c r="B735" s="119"/>
      <c r="C735" s="147"/>
      <c r="D735" s="168">
        <v>4110</v>
      </c>
      <c r="E735" s="169"/>
      <c r="F735" s="122" t="s">
        <v>129</v>
      </c>
      <c r="G735" s="205">
        <v>42043</v>
      </c>
      <c r="H735" s="145">
        <v>22504.85</v>
      </c>
      <c r="I735" s="125">
        <f t="shared" si="29"/>
        <v>53.528173536617274</v>
      </c>
      <c r="J735" s="122" t="s">
        <v>212</v>
      </c>
      <c r="K735" s="122"/>
      <c r="L735" s="126"/>
    </row>
    <row r="736" spans="1:12" s="129" customFormat="1" ht="12.75" customHeight="1">
      <c r="A736" s="118"/>
      <c r="B736" s="119"/>
      <c r="C736" s="147"/>
      <c r="D736" s="168">
        <v>4120</v>
      </c>
      <c r="E736" s="169"/>
      <c r="F736" s="122" t="s">
        <v>131</v>
      </c>
      <c r="G736" s="205">
        <v>6088</v>
      </c>
      <c r="H736" s="145">
        <v>3106.45</v>
      </c>
      <c r="I736" s="125">
        <f t="shared" si="29"/>
        <v>51.02578843626806</v>
      </c>
      <c r="J736" s="122" t="s">
        <v>213</v>
      </c>
      <c r="K736" s="122"/>
      <c r="L736" s="126"/>
    </row>
    <row r="737" spans="1:12" s="129" customFormat="1" ht="12.75" customHeight="1">
      <c r="A737" s="118"/>
      <c r="B737" s="119"/>
      <c r="C737" s="147"/>
      <c r="D737" s="168">
        <v>4210</v>
      </c>
      <c r="E737" s="169"/>
      <c r="F737" s="122" t="s">
        <v>135</v>
      </c>
      <c r="G737" s="205">
        <v>4247</v>
      </c>
      <c r="H737" s="145">
        <v>3004.03</v>
      </c>
      <c r="I737" s="125">
        <f t="shared" si="29"/>
        <v>70.73298799152343</v>
      </c>
      <c r="J737" s="122" t="s">
        <v>217</v>
      </c>
      <c r="K737" s="122"/>
      <c r="L737" s="126"/>
    </row>
    <row r="738" spans="1:12" s="129" customFormat="1" ht="12.75" customHeight="1">
      <c r="A738" s="118"/>
      <c r="B738" s="119"/>
      <c r="C738" s="147"/>
      <c r="D738" s="168">
        <v>4240</v>
      </c>
      <c r="E738" s="169"/>
      <c r="F738" s="122" t="s">
        <v>137</v>
      </c>
      <c r="G738" s="205">
        <v>707</v>
      </c>
      <c r="H738" s="145">
        <v>0</v>
      </c>
      <c r="I738" s="125">
        <f t="shared" si="29"/>
        <v>0</v>
      </c>
      <c r="J738" s="122" t="s">
        <v>498</v>
      </c>
      <c r="K738" s="122"/>
      <c r="L738" s="126"/>
    </row>
    <row r="739" spans="1:12" s="129" customFormat="1" ht="12.75" customHeight="1">
      <c r="A739" s="118"/>
      <c r="B739" s="119"/>
      <c r="C739" s="147"/>
      <c r="D739" s="168">
        <v>4260</v>
      </c>
      <c r="E739" s="169"/>
      <c r="F739" s="122" t="s">
        <v>139</v>
      </c>
      <c r="G739" s="205">
        <v>15000</v>
      </c>
      <c r="H739" s="145">
        <v>10808.85</v>
      </c>
      <c r="I739" s="125">
        <f t="shared" si="29"/>
        <v>72.05900000000001</v>
      </c>
      <c r="J739" s="149" t="s">
        <v>499</v>
      </c>
      <c r="K739" s="149"/>
      <c r="L739" s="126"/>
    </row>
    <row r="740" spans="1:12" s="129" customFormat="1" ht="12.75" customHeight="1">
      <c r="A740" s="118"/>
      <c r="B740" s="119"/>
      <c r="C740" s="147"/>
      <c r="D740" s="168">
        <v>4270</v>
      </c>
      <c r="E740" s="169"/>
      <c r="F740" s="122" t="s">
        <v>141</v>
      </c>
      <c r="G740" s="205">
        <v>3000</v>
      </c>
      <c r="H740" s="145">
        <v>1187.4</v>
      </c>
      <c r="I740" s="125">
        <f t="shared" si="29"/>
        <v>39.580000000000005</v>
      </c>
      <c r="J740" s="122" t="s">
        <v>500</v>
      </c>
      <c r="K740" s="122"/>
      <c r="L740" s="126"/>
    </row>
    <row r="741" spans="1:12" s="129" customFormat="1" ht="12.75" customHeight="1">
      <c r="A741" s="118"/>
      <c r="B741" s="119"/>
      <c r="C741" s="147"/>
      <c r="D741" s="168">
        <v>4280</v>
      </c>
      <c r="E741" s="169"/>
      <c r="F741" s="122" t="s">
        <v>142</v>
      </c>
      <c r="G741" s="205">
        <v>900</v>
      </c>
      <c r="H741" s="145">
        <v>299</v>
      </c>
      <c r="I741" s="125">
        <f t="shared" si="29"/>
        <v>33.22222222222222</v>
      </c>
      <c r="J741" s="122" t="s">
        <v>143</v>
      </c>
      <c r="K741" s="122"/>
      <c r="L741" s="126"/>
    </row>
    <row r="742" spans="1:12" s="129" customFormat="1" ht="12.75" customHeight="1">
      <c r="A742" s="118"/>
      <c r="B742" s="119"/>
      <c r="C742" s="147"/>
      <c r="D742" s="168">
        <v>4300</v>
      </c>
      <c r="E742" s="169"/>
      <c r="F742" s="122" t="s">
        <v>501</v>
      </c>
      <c r="G742" s="205">
        <v>6574</v>
      </c>
      <c r="H742" s="145">
        <v>2405.53</v>
      </c>
      <c r="I742" s="125">
        <f t="shared" si="29"/>
        <v>36.59157286279282</v>
      </c>
      <c r="J742" s="122" t="s">
        <v>502</v>
      </c>
      <c r="K742" s="122"/>
      <c r="L742" s="126"/>
    </row>
    <row r="743" spans="1:12" s="129" customFormat="1" ht="12.75" customHeight="1">
      <c r="A743" s="118"/>
      <c r="B743" s="119"/>
      <c r="C743" s="147"/>
      <c r="D743" s="168">
        <v>4350</v>
      </c>
      <c r="E743" s="169"/>
      <c r="F743" s="122" t="s">
        <v>146</v>
      </c>
      <c r="G743" s="205">
        <v>600</v>
      </c>
      <c r="H743" s="145">
        <v>72.48</v>
      </c>
      <c r="I743" s="125">
        <f t="shared" si="29"/>
        <v>12.08</v>
      </c>
      <c r="J743" s="122" t="s">
        <v>255</v>
      </c>
      <c r="K743" s="122"/>
      <c r="L743" s="126"/>
    </row>
    <row r="744" spans="1:12" s="129" customFormat="1" ht="12.75" customHeight="1">
      <c r="A744" s="118"/>
      <c r="B744" s="119"/>
      <c r="C744" s="147"/>
      <c r="D744" s="168">
        <v>4410</v>
      </c>
      <c r="E744" s="169"/>
      <c r="F744" s="122" t="s">
        <v>180</v>
      </c>
      <c r="G744" s="205">
        <v>229</v>
      </c>
      <c r="H744" s="145">
        <v>0</v>
      </c>
      <c r="I744" s="125">
        <f t="shared" si="29"/>
        <v>0</v>
      </c>
      <c r="J744" s="122" t="s">
        <v>503</v>
      </c>
      <c r="K744" s="122"/>
      <c r="L744" s="126"/>
    </row>
    <row r="745" spans="1:12" s="129" customFormat="1" ht="12.75" customHeight="1">
      <c r="A745" s="118"/>
      <c r="B745" s="119"/>
      <c r="C745" s="223"/>
      <c r="D745" s="168">
        <v>4440</v>
      </c>
      <c r="E745" s="169"/>
      <c r="F745" s="122" t="s">
        <v>153</v>
      </c>
      <c r="G745" s="205">
        <v>9731</v>
      </c>
      <c r="H745" s="145">
        <v>9509</v>
      </c>
      <c r="I745" s="125">
        <f t="shared" si="29"/>
        <v>97.71863117870723</v>
      </c>
      <c r="J745" s="122" t="s">
        <v>228</v>
      </c>
      <c r="K745" s="122"/>
      <c r="L745" s="126"/>
    </row>
    <row r="746" spans="1:12" s="127" customFormat="1" ht="12.75">
      <c r="A746" s="89"/>
      <c r="B746" s="92"/>
      <c r="C746" s="128">
        <v>80146</v>
      </c>
      <c r="D746" s="152"/>
      <c r="E746" s="92"/>
      <c r="F746" s="112" t="s">
        <v>159</v>
      </c>
      <c r="G746" s="113">
        <f>SUM(G747)</f>
        <v>1500</v>
      </c>
      <c r="H746" s="114">
        <f>SUM(H747)</f>
        <v>0</v>
      </c>
      <c r="I746" s="115">
        <f t="shared" si="29"/>
        <v>0</v>
      </c>
      <c r="J746" s="112"/>
      <c r="K746" s="112"/>
      <c r="L746" s="126"/>
    </row>
    <row r="747" spans="1:12" s="127" customFormat="1" ht="12.75" customHeight="1">
      <c r="A747" s="118"/>
      <c r="B747" s="121"/>
      <c r="C747" s="128"/>
      <c r="D747" s="148">
        <v>4300</v>
      </c>
      <c r="E747" s="121"/>
      <c r="F747" s="122" t="s">
        <v>144</v>
      </c>
      <c r="G747" s="123">
        <v>1500</v>
      </c>
      <c r="H747" s="124">
        <v>0</v>
      </c>
      <c r="I747" s="125">
        <f t="shared" si="29"/>
        <v>0</v>
      </c>
      <c r="J747" s="122" t="s">
        <v>512</v>
      </c>
      <c r="K747" s="122"/>
      <c r="L747" s="126"/>
    </row>
    <row r="748" spans="1:12" s="38" customFormat="1" ht="12.75">
      <c r="A748" s="133"/>
      <c r="B748" s="133"/>
      <c r="C748" s="134"/>
      <c r="D748" s="133"/>
      <c r="E748" s="135"/>
      <c r="F748" s="136"/>
      <c r="G748" s="137"/>
      <c r="H748" s="138"/>
      <c r="I748" s="115"/>
      <c r="J748" s="122"/>
      <c r="K748" s="122"/>
      <c r="L748" s="33"/>
    </row>
    <row r="749" spans="1:12" s="111" customFormat="1" ht="12.75" customHeight="1">
      <c r="A749" s="103" t="s">
        <v>521</v>
      </c>
      <c r="B749" s="103"/>
      <c r="C749" s="139"/>
      <c r="D749" s="103"/>
      <c r="E749" s="140"/>
      <c r="F749" s="107" t="s">
        <v>522</v>
      </c>
      <c r="G749" s="108">
        <f>SUM(G750:G767)/2</f>
        <v>393949</v>
      </c>
      <c r="H749" s="109">
        <f>SUM(H750:H767)/2</f>
        <v>221296.3</v>
      </c>
      <c r="I749" s="110">
        <f aca="true" t="shared" si="30" ref="I749:I767">H749/G749*100</f>
        <v>56.17384483778357</v>
      </c>
      <c r="J749" s="107"/>
      <c r="K749" s="107"/>
      <c r="L749" s="33"/>
    </row>
    <row r="750" spans="1:12" s="127" customFormat="1" ht="12.75">
      <c r="A750" s="89"/>
      <c r="B750" s="90"/>
      <c r="C750" s="91">
        <v>80104</v>
      </c>
      <c r="D750" s="90"/>
      <c r="E750" s="92"/>
      <c r="F750" s="112" t="s">
        <v>432</v>
      </c>
      <c r="G750" s="113">
        <f>SUM(G751:G765)</f>
        <v>386969</v>
      </c>
      <c r="H750" s="114">
        <f>SUM(H751:H765)</f>
        <v>219376.3</v>
      </c>
      <c r="I750" s="115">
        <f t="shared" si="30"/>
        <v>56.69092356235254</v>
      </c>
      <c r="J750" s="112"/>
      <c r="K750" s="112"/>
      <c r="L750" s="126"/>
    </row>
    <row r="751" spans="1:12" s="129" customFormat="1" ht="24.75" customHeight="1">
      <c r="A751" s="118"/>
      <c r="B751" s="119"/>
      <c r="C751" s="141"/>
      <c r="D751" s="168">
        <v>3020</v>
      </c>
      <c r="E751" s="169"/>
      <c r="F751" s="122" t="s">
        <v>208</v>
      </c>
      <c r="G751" s="205">
        <v>3250</v>
      </c>
      <c r="H751" s="145">
        <v>504</v>
      </c>
      <c r="I751" s="125">
        <f t="shared" si="30"/>
        <v>15.507692307692308</v>
      </c>
      <c r="J751" s="122" t="s">
        <v>497</v>
      </c>
      <c r="K751" s="122"/>
      <c r="L751" s="126"/>
    </row>
    <row r="752" spans="1:12" s="129" customFormat="1" ht="12.75" customHeight="1">
      <c r="A752" s="118"/>
      <c r="B752" s="119"/>
      <c r="C752" s="147"/>
      <c r="D752" s="119">
        <v>4010</v>
      </c>
      <c r="E752" s="121"/>
      <c r="F752" s="122" t="s">
        <v>169</v>
      </c>
      <c r="G752" s="205">
        <v>244417</v>
      </c>
      <c r="H752" s="145">
        <v>131971.92</v>
      </c>
      <c r="I752" s="125">
        <f t="shared" si="30"/>
        <v>53.99457484544856</v>
      </c>
      <c r="J752" s="122" t="s">
        <v>210</v>
      </c>
      <c r="K752" s="122"/>
      <c r="L752" s="126"/>
    </row>
    <row r="753" spans="1:12" s="129" customFormat="1" ht="12.75" customHeight="1">
      <c r="A753" s="118"/>
      <c r="B753" s="119"/>
      <c r="C753" s="147"/>
      <c r="D753" s="168">
        <v>4040</v>
      </c>
      <c r="E753" s="169"/>
      <c r="F753" s="122" t="s">
        <v>127</v>
      </c>
      <c r="G753" s="205">
        <v>17813</v>
      </c>
      <c r="H753" s="145">
        <v>17813</v>
      </c>
      <c r="I753" s="125">
        <f t="shared" si="30"/>
        <v>100</v>
      </c>
      <c r="J753" s="122" t="s">
        <v>232</v>
      </c>
      <c r="K753" s="122"/>
      <c r="L753" s="126"/>
    </row>
    <row r="754" spans="1:12" s="129" customFormat="1" ht="12.75" customHeight="1">
      <c r="A754" s="118"/>
      <c r="B754" s="119"/>
      <c r="C754" s="147"/>
      <c r="D754" s="168">
        <v>4110</v>
      </c>
      <c r="E754" s="169"/>
      <c r="F754" s="122" t="s">
        <v>129</v>
      </c>
      <c r="G754" s="205">
        <v>47268</v>
      </c>
      <c r="H754" s="145">
        <v>24210.23</v>
      </c>
      <c r="I754" s="125">
        <f t="shared" si="30"/>
        <v>51.21906998392147</v>
      </c>
      <c r="J754" s="122" t="s">
        <v>212</v>
      </c>
      <c r="K754" s="122"/>
      <c r="L754" s="126"/>
    </row>
    <row r="755" spans="1:12" s="129" customFormat="1" ht="12.75" customHeight="1">
      <c r="A755" s="118"/>
      <c r="B755" s="119"/>
      <c r="C755" s="147"/>
      <c r="D755" s="168">
        <v>4120</v>
      </c>
      <c r="E755" s="169"/>
      <c r="F755" s="122" t="s">
        <v>131</v>
      </c>
      <c r="G755" s="205">
        <v>6425</v>
      </c>
      <c r="H755" s="145">
        <v>3520.74</v>
      </c>
      <c r="I755" s="125">
        <f t="shared" si="30"/>
        <v>54.79750972762646</v>
      </c>
      <c r="J755" s="122" t="s">
        <v>213</v>
      </c>
      <c r="K755" s="122"/>
      <c r="L755" s="126"/>
    </row>
    <row r="756" spans="1:12" s="129" customFormat="1" ht="12.75" customHeight="1">
      <c r="A756" s="118"/>
      <c r="B756" s="119"/>
      <c r="C756" s="147"/>
      <c r="D756" s="168">
        <v>4210</v>
      </c>
      <c r="E756" s="169"/>
      <c r="F756" s="122" t="s">
        <v>135</v>
      </c>
      <c r="G756" s="205">
        <v>6750</v>
      </c>
      <c r="H756" s="145">
        <v>1769.84</v>
      </c>
      <c r="I756" s="125">
        <f t="shared" si="30"/>
        <v>26.21985185185185</v>
      </c>
      <c r="J756" s="122" t="s">
        <v>217</v>
      </c>
      <c r="K756" s="122"/>
      <c r="L756" s="126"/>
    </row>
    <row r="757" spans="1:12" s="129" customFormat="1" ht="12.75" customHeight="1">
      <c r="A757" s="118"/>
      <c r="B757" s="119"/>
      <c r="C757" s="147"/>
      <c r="D757" s="168">
        <v>4240</v>
      </c>
      <c r="E757" s="169"/>
      <c r="F757" s="122" t="s">
        <v>137</v>
      </c>
      <c r="G757" s="205">
        <v>800</v>
      </c>
      <c r="H757" s="145">
        <v>89.97</v>
      </c>
      <c r="I757" s="125">
        <f t="shared" si="30"/>
        <v>11.24625</v>
      </c>
      <c r="J757" s="122" t="s">
        <v>498</v>
      </c>
      <c r="K757" s="122"/>
      <c r="L757" s="126"/>
    </row>
    <row r="758" spans="1:12" s="129" customFormat="1" ht="12.75" customHeight="1">
      <c r="A758" s="118"/>
      <c r="B758" s="119"/>
      <c r="C758" s="147"/>
      <c r="D758" s="168">
        <v>4260</v>
      </c>
      <c r="E758" s="169"/>
      <c r="F758" s="122" t="s">
        <v>139</v>
      </c>
      <c r="G758" s="205">
        <v>33000</v>
      </c>
      <c r="H758" s="145">
        <v>21698.26</v>
      </c>
      <c r="I758" s="125">
        <f t="shared" si="30"/>
        <v>65.75230303030303</v>
      </c>
      <c r="J758" s="149" t="s">
        <v>278</v>
      </c>
      <c r="K758" s="149"/>
      <c r="L758" s="126"/>
    </row>
    <row r="759" spans="1:12" s="129" customFormat="1" ht="12.75" customHeight="1">
      <c r="A759" s="118"/>
      <c r="B759" s="119"/>
      <c r="C759" s="147"/>
      <c r="D759" s="168">
        <v>4270</v>
      </c>
      <c r="E759" s="169"/>
      <c r="F759" s="122" t="s">
        <v>141</v>
      </c>
      <c r="G759" s="205">
        <v>5086</v>
      </c>
      <c r="H759" s="145">
        <v>1243.02</v>
      </c>
      <c r="I759" s="125">
        <f t="shared" si="30"/>
        <v>24.4400314589068</v>
      </c>
      <c r="J759" s="122" t="s">
        <v>500</v>
      </c>
      <c r="K759" s="122"/>
      <c r="L759" s="126"/>
    </row>
    <row r="760" spans="1:12" s="129" customFormat="1" ht="12.75" customHeight="1">
      <c r="A760" s="118"/>
      <c r="B760" s="119"/>
      <c r="C760" s="147"/>
      <c r="D760" s="168">
        <v>4280</v>
      </c>
      <c r="E760" s="169"/>
      <c r="F760" s="122" t="s">
        <v>142</v>
      </c>
      <c r="G760" s="205">
        <v>800</v>
      </c>
      <c r="H760" s="145">
        <v>325</v>
      </c>
      <c r="I760" s="125">
        <f t="shared" si="30"/>
        <v>40.625</v>
      </c>
      <c r="J760" s="122" t="s">
        <v>143</v>
      </c>
      <c r="K760" s="122"/>
      <c r="L760" s="126"/>
    </row>
    <row r="761" spans="1:12" s="129" customFormat="1" ht="12.75" customHeight="1">
      <c r="A761" s="118"/>
      <c r="B761" s="119"/>
      <c r="C761" s="147"/>
      <c r="D761" s="168">
        <v>4300</v>
      </c>
      <c r="E761" s="169"/>
      <c r="F761" s="122" t="s">
        <v>501</v>
      </c>
      <c r="G761" s="205">
        <v>6400</v>
      </c>
      <c r="H761" s="145">
        <v>2688.86</v>
      </c>
      <c r="I761" s="125">
        <f t="shared" si="30"/>
        <v>42.0134375</v>
      </c>
      <c r="J761" s="122" t="s">
        <v>502</v>
      </c>
      <c r="K761" s="122"/>
      <c r="L761" s="126"/>
    </row>
    <row r="762" spans="1:12" s="129" customFormat="1" ht="12.75" customHeight="1">
      <c r="A762" s="118"/>
      <c r="B762" s="119"/>
      <c r="C762" s="147"/>
      <c r="D762" s="168">
        <v>4350</v>
      </c>
      <c r="E762" s="169"/>
      <c r="F762" s="122" t="s">
        <v>146</v>
      </c>
      <c r="G762" s="205">
        <v>870</v>
      </c>
      <c r="H762" s="145">
        <v>95.46</v>
      </c>
      <c r="I762" s="125">
        <f t="shared" si="30"/>
        <v>10.972413793103447</v>
      </c>
      <c r="J762" s="122" t="s">
        <v>255</v>
      </c>
      <c r="K762" s="122"/>
      <c r="L762" s="126"/>
    </row>
    <row r="763" spans="1:12" s="129" customFormat="1" ht="12.75" customHeight="1">
      <c r="A763" s="118"/>
      <c r="B763" s="119"/>
      <c r="C763" s="147"/>
      <c r="D763" s="168">
        <v>4410</v>
      </c>
      <c r="E763" s="169"/>
      <c r="F763" s="122" t="s">
        <v>180</v>
      </c>
      <c r="G763" s="205">
        <v>220</v>
      </c>
      <c r="H763" s="145">
        <v>0</v>
      </c>
      <c r="I763" s="125">
        <f t="shared" si="30"/>
        <v>0</v>
      </c>
      <c r="J763" s="122" t="s">
        <v>503</v>
      </c>
      <c r="K763" s="122"/>
      <c r="L763" s="126"/>
    </row>
    <row r="764" spans="1:12" s="129" customFormat="1" ht="12.75" customHeight="1">
      <c r="A764" s="118"/>
      <c r="B764" s="119"/>
      <c r="C764" s="147"/>
      <c r="D764" s="168">
        <v>4430</v>
      </c>
      <c r="E764" s="169"/>
      <c r="F764" s="122" t="s">
        <v>151</v>
      </c>
      <c r="G764" s="205">
        <v>150</v>
      </c>
      <c r="H764" s="145">
        <v>41</v>
      </c>
      <c r="I764" s="125">
        <f t="shared" si="30"/>
        <v>27.333333333333332</v>
      </c>
      <c r="J764" s="122" t="s">
        <v>223</v>
      </c>
      <c r="K764" s="122"/>
      <c r="L764" s="126"/>
    </row>
    <row r="765" spans="1:12" s="129" customFormat="1" ht="12.75" customHeight="1">
      <c r="A765" s="118"/>
      <c r="B765" s="119"/>
      <c r="C765" s="223"/>
      <c r="D765" s="168">
        <v>4440</v>
      </c>
      <c r="E765" s="169"/>
      <c r="F765" s="122" t="s">
        <v>153</v>
      </c>
      <c r="G765" s="205">
        <v>13720</v>
      </c>
      <c r="H765" s="145">
        <v>13405</v>
      </c>
      <c r="I765" s="125">
        <f t="shared" si="30"/>
        <v>97.70408163265306</v>
      </c>
      <c r="J765" s="122" t="s">
        <v>228</v>
      </c>
      <c r="K765" s="122"/>
      <c r="L765" s="126"/>
    </row>
    <row r="766" spans="1:12" s="127" customFormat="1" ht="12.75">
      <c r="A766" s="89"/>
      <c r="B766" s="92"/>
      <c r="C766" s="128">
        <v>80146</v>
      </c>
      <c r="D766" s="152"/>
      <c r="E766" s="92"/>
      <c r="F766" s="112" t="s">
        <v>159</v>
      </c>
      <c r="G766" s="113">
        <f>SUM(G767)</f>
        <v>6980</v>
      </c>
      <c r="H766" s="114">
        <f>SUM(H767)</f>
        <v>1920</v>
      </c>
      <c r="I766" s="115">
        <f t="shared" si="30"/>
        <v>27.507163323782237</v>
      </c>
      <c r="J766" s="112"/>
      <c r="K766" s="112"/>
      <c r="L766" s="126"/>
    </row>
    <row r="767" spans="1:12" s="127" customFormat="1" ht="12.75" customHeight="1">
      <c r="A767" s="118"/>
      <c r="B767" s="121"/>
      <c r="C767" s="128"/>
      <c r="D767" s="148">
        <v>4300</v>
      </c>
      <c r="E767" s="121"/>
      <c r="F767" s="122" t="s">
        <v>144</v>
      </c>
      <c r="G767" s="123">
        <v>6980</v>
      </c>
      <c r="H767" s="124">
        <v>1920</v>
      </c>
      <c r="I767" s="125">
        <f t="shared" si="30"/>
        <v>27.507163323782237</v>
      </c>
      <c r="J767" s="122" t="s">
        <v>523</v>
      </c>
      <c r="K767" s="122"/>
      <c r="L767" s="126"/>
    </row>
    <row r="768" spans="1:12" s="142" customFormat="1" ht="12.75">
      <c r="A768" s="118"/>
      <c r="B768" s="118"/>
      <c r="C768" s="143"/>
      <c r="D768" s="118"/>
      <c r="E768" s="144"/>
      <c r="F768" s="122"/>
      <c r="G768" s="123"/>
      <c r="H768" s="124"/>
      <c r="I768" s="115"/>
      <c r="J768" s="122"/>
      <c r="K768" s="122"/>
      <c r="L768" s="116"/>
    </row>
    <row r="769" spans="1:12" s="111" customFormat="1" ht="13.5" customHeight="1">
      <c r="A769" s="103" t="s">
        <v>524</v>
      </c>
      <c r="B769" s="103"/>
      <c r="C769" s="139"/>
      <c r="D769" s="103"/>
      <c r="E769" s="140"/>
      <c r="F769" s="107" t="s">
        <v>525</v>
      </c>
      <c r="G769" s="108">
        <f>SUM(G770:G789)/2</f>
        <v>881734</v>
      </c>
      <c r="H769" s="109">
        <f>SUM(H770:H789)/2</f>
        <v>484930.2</v>
      </c>
      <c r="I769" s="110">
        <f aca="true" t="shared" si="31" ref="I769:I789">H769/G769*100</f>
        <v>54.997334797115684</v>
      </c>
      <c r="J769" s="107"/>
      <c r="K769" s="107"/>
      <c r="L769" s="33"/>
    </row>
    <row r="770" spans="1:12" s="127" customFormat="1" ht="12.75">
      <c r="A770" s="89"/>
      <c r="B770" s="90"/>
      <c r="C770" s="91">
        <v>80104</v>
      </c>
      <c r="D770" s="90"/>
      <c r="E770" s="92"/>
      <c r="F770" s="112" t="s">
        <v>432</v>
      </c>
      <c r="G770" s="113">
        <f>SUM(G771:G787)</f>
        <v>878734</v>
      </c>
      <c r="H770" s="114">
        <f>SUM(H771:H787)</f>
        <v>484930.2</v>
      </c>
      <c r="I770" s="115">
        <f t="shared" si="31"/>
        <v>55.185095831047846</v>
      </c>
      <c r="J770" s="112"/>
      <c r="K770" s="112"/>
      <c r="L770" s="126"/>
    </row>
    <row r="771" spans="1:12" s="129" customFormat="1" ht="26.25" customHeight="1">
      <c r="A771" s="118"/>
      <c r="B771" s="119"/>
      <c r="C771" s="141"/>
      <c r="D771" s="168">
        <v>3020</v>
      </c>
      <c r="E771" s="169"/>
      <c r="F771" s="122" t="s">
        <v>208</v>
      </c>
      <c r="G771" s="205">
        <v>7955</v>
      </c>
      <c r="H771" s="145">
        <v>1499</v>
      </c>
      <c r="I771" s="125">
        <f t="shared" si="31"/>
        <v>18.843494657448147</v>
      </c>
      <c r="J771" s="122" t="s">
        <v>497</v>
      </c>
      <c r="K771" s="122"/>
      <c r="L771" s="126"/>
    </row>
    <row r="772" spans="1:12" s="129" customFormat="1" ht="12.75" customHeight="1">
      <c r="A772" s="118"/>
      <c r="B772" s="119"/>
      <c r="C772" s="147"/>
      <c r="D772" s="119">
        <v>4010</v>
      </c>
      <c r="E772" s="121"/>
      <c r="F772" s="122" t="s">
        <v>169</v>
      </c>
      <c r="G772" s="205">
        <v>586574</v>
      </c>
      <c r="H772" s="145">
        <v>287977.79</v>
      </c>
      <c r="I772" s="125">
        <f t="shared" si="31"/>
        <v>49.09487805460181</v>
      </c>
      <c r="J772" s="122" t="s">
        <v>210</v>
      </c>
      <c r="K772" s="122"/>
      <c r="L772" s="126"/>
    </row>
    <row r="773" spans="1:12" s="129" customFormat="1" ht="12.75" customHeight="1">
      <c r="A773" s="118"/>
      <c r="B773" s="119"/>
      <c r="C773" s="147"/>
      <c r="D773" s="168">
        <v>4040</v>
      </c>
      <c r="E773" s="169"/>
      <c r="F773" s="122" t="s">
        <v>127</v>
      </c>
      <c r="G773" s="205">
        <v>46143</v>
      </c>
      <c r="H773" s="145">
        <v>46142.7</v>
      </c>
      <c r="I773" s="125">
        <f t="shared" si="31"/>
        <v>99.99934984721409</v>
      </c>
      <c r="J773" s="122" t="s">
        <v>232</v>
      </c>
      <c r="K773" s="122"/>
      <c r="L773" s="126"/>
    </row>
    <row r="774" spans="1:12" s="129" customFormat="1" ht="12.75" customHeight="1">
      <c r="A774" s="118"/>
      <c r="B774" s="119"/>
      <c r="C774" s="147"/>
      <c r="D774" s="168">
        <v>4110</v>
      </c>
      <c r="E774" s="169"/>
      <c r="F774" s="122" t="s">
        <v>129</v>
      </c>
      <c r="G774" s="205">
        <v>103712</v>
      </c>
      <c r="H774" s="145">
        <v>58807.83</v>
      </c>
      <c r="I774" s="125">
        <f t="shared" si="31"/>
        <v>56.70301411601357</v>
      </c>
      <c r="J774" s="122" t="s">
        <v>212</v>
      </c>
      <c r="K774" s="122"/>
      <c r="L774" s="126"/>
    </row>
    <row r="775" spans="1:12" s="129" customFormat="1" ht="12.75" customHeight="1">
      <c r="A775" s="118"/>
      <c r="B775" s="119"/>
      <c r="C775" s="147"/>
      <c r="D775" s="168">
        <v>4120</v>
      </c>
      <c r="E775" s="169"/>
      <c r="F775" s="122" t="s">
        <v>131</v>
      </c>
      <c r="G775" s="205">
        <v>15506</v>
      </c>
      <c r="H775" s="145">
        <v>7983.95</v>
      </c>
      <c r="I775" s="125">
        <f t="shared" si="31"/>
        <v>51.489423448987495</v>
      </c>
      <c r="J775" s="122" t="s">
        <v>213</v>
      </c>
      <c r="K775" s="122"/>
      <c r="L775" s="126"/>
    </row>
    <row r="776" spans="1:12" s="129" customFormat="1" ht="12.75" customHeight="1">
      <c r="A776" s="118"/>
      <c r="B776" s="119"/>
      <c r="C776" s="147"/>
      <c r="D776" s="168">
        <v>4140</v>
      </c>
      <c r="E776" s="169"/>
      <c r="F776" s="122" t="s">
        <v>214</v>
      </c>
      <c r="G776" s="205">
        <v>4000</v>
      </c>
      <c r="H776" s="145">
        <v>0</v>
      </c>
      <c r="I776" s="125">
        <f t="shared" si="31"/>
        <v>0</v>
      </c>
      <c r="J776" s="122" t="s">
        <v>215</v>
      </c>
      <c r="K776" s="122"/>
      <c r="L776" s="126"/>
    </row>
    <row r="777" spans="1:12" s="129" customFormat="1" ht="12.75" customHeight="1">
      <c r="A777" s="118"/>
      <c r="B777" s="119"/>
      <c r="C777" s="147"/>
      <c r="D777" s="168">
        <v>4170</v>
      </c>
      <c r="E777" s="169"/>
      <c r="F777" s="122" t="s">
        <v>133</v>
      </c>
      <c r="G777" s="205">
        <v>766</v>
      </c>
      <c r="H777" s="145">
        <v>229.8</v>
      </c>
      <c r="I777" s="125">
        <f t="shared" si="31"/>
        <v>30</v>
      </c>
      <c r="J777" s="122" t="s">
        <v>289</v>
      </c>
      <c r="K777" s="122"/>
      <c r="L777" s="126"/>
    </row>
    <row r="778" spans="1:12" s="129" customFormat="1" ht="12.75" customHeight="1">
      <c r="A778" s="118"/>
      <c r="B778" s="119"/>
      <c r="C778" s="147"/>
      <c r="D778" s="168">
        <v>4210</v>
      </c>
      <c r="E778" s="169"/>
      <c r="F778" s="122" t="s">
        <v>135</v>
      </c>
      <c r="G778" s="205">
        <v>10268</v>
      </c>
      <c r="H778" s="145">
        <v>2012.23</v>
      </c>
      <c r="I778" s="125">
        <f t="shared" si="31"/>
        <v>19.597097779509156</v>
      </c>
      <c r="J778" s="122" t="s">
        <v>217</v>
      </c>
      <c r="K778" s="122"/>
      <c r="L778" s="126"/>
    </row>
    <row r="779" spans="1:12" s="129" customFormat="1" ht="12.75" customHeight="1">
      <c r="A779" s="118"/>
      <c r="B779" s="119"/>
      <c r="C779" s="147"/>
      <c r="D779" s="168">
        <v>4240</v>
      </c>
      <c r="E779" s="169"/>
      <c r="F779" s="122" t="s">
        <v>137</v>
      </c>
      <c r="G779" s="205">
        <v>2100</v>
      </c>
      <c r="H779" s="145">
        <v>0</v>
      </c>
      <c r="I779" s="125">
        <f t="shared" si="31"/>
        <v>0</v>
      </c>
      <c r="J779" s="122" t="s">
        <v>498</v>
      </c>
      <c r="K779" s="122"/>
      <c r="L779" s="126"/>
    </row>
    <row r="780" spans="1:12" s="129" customFormat="1" ht="12.75" customHeight="1">
      <c r="A780" s="118"/>
      <c r="B780" s="119"/>
      <c r="C780" s="147"/>
      <c r="D780" s="168">
        <v>4260</v>
      </c>
      <c r="E780" s="169"/>
      <c r="F780" s="122" t="s">
        <v>139</v>
      </c>
      <c r="G780" s="205">
        <v>50000</v>
      </c>
      <c r="H780" s="145">
        <v>37567.94</v>
      </c>
      <c r="I780" s="125">
        <f t="shared" si="31"/>
        <v>75.13588</v>
      </c>
      <c r="J780" s="149" t="s">
        <v>499</v>
      </c>
      <c r="K780" s="149"/>
      <c r="L780" s="126"/>
    </row>
    <row r="781" spans="1:12" s="129" customFormat="1" ht="12.75" customHeight="1">
      <c r="A781" s="118"/>
      <c r="B781" s="119"/>
      <c r="C781" s="147"/>
      <c r="D781" s="168">
        <v>4270</v>
      </c>
      <c r="E781" s="169"/>
      <c r="F781" s="122" t="s">
        <v>141</v>
      </c>
      <c r="G781" s="205">
        <v>8600</v>
      </c>
      <c r="H781" s="145">
        <v>7273.33</v>
      </c>
      <c r="I781" s="125">
        <f t="shared" si="31"/>
        <v>84.5736046511628</v>
      </c>
      <c r="J781" s="122" t="s">
        <v>500</v>
      </c>
      <c r="K781" s="122"/>
      <c r="L781" s="126"/>
    </row>
    <row r="782" spans="1:12" s="129" customFormat="1" ht="12.75" customHeight="1">
      <c r="A782" s="118"/>
      <c r="B782" s="119"/>
      <c r="C782" s="147"/>
      <c r="D782" s="168">
        <v>4280</v>
      </c>
      <c r="E782" s="169"/>
      <c r="F782" s="122" t="s">
        <v>142</v>
      </c>
      <c r="G782" s="205">
        <v>1500</v>
      </c>
      <c r="H782" s="145">
        <v>0</v>
      </c>
      <c r="I782" s="125">
        <f t="shared" si="31"/>
        <v>0</v>
      </c>
      <c r="J782" s="122" t="s">
        <v>143</v>
      </c>
      <c r="K782" s="122"/>
      <c r="L782" s="126"/>
    </row>
    <row r="783" spans="1:12" s="129" customFormat="1" ht="12.75" customHeight="1">
      <c r="A783" s="118"/>
      <c r="B783" s="119"/>
      <c r="C783" s="147"/>
      <c r="D783" s="168">
        <v>4300</v>
      </c>
      <c r="E783" s="169"/>
      <c r="F783" s="122" t="s">
        <v>501</v>
      </c>
      <c r="G783" s="205">
        <v>7500</v>
      </c>
      <c r="H783" s="145">
        <v>3581.49</v>
      </c>
      <c r="I783" s="125">
        <f t="shared" si="31"/>
        <v>47.75319999999999</v>
      </c>
      <c r="J783" s="122" t="s">
        <v>502</v>
      </c>
      <c r="K783" s="122"/>
      <c r="L783" s="126"/>
    </row>
    <row r="784" spans="1:12" s="129" customFormat="1" ht="12.75" customHeight="1">
      <c r="A784" s="118"/>
      <c r="B784" s="119"/>
      <c r="C784" s="147"/>
      <c r="D784" s="168">
        <v>4350</v>
      </c>
      <c r="E784" s="169"/>
      <c r="F784" s="122" t="s">
        <v>146</v>
      </c>
      <c r="G784" s="205">
        <v>900</v>
      </c>
      <c r="H784" s="145">
        <v>224.14</v>
      </c>
      <c r="I784" s="125">
        <f t="shared" si="31"/>
        <v>24.904444444444444</v>
      </c>
      <c r="J784" s="122" t="s">
        <v>255</v>
      </c>
      <c r="K784" s="122"/>
      <c r="L784" s="126"/>
    </row>
    <row r="785" spans="1:12" s="129" customFormat="1" ht="12.75" customHeight="1">
      <c r="A785" s="118"/>
      <c r="B785" s="119"/>
      <c r="C785" s="147"/>
      <c r="D785" s="168">
        <v>4410</v>
      </c>
      <c r="E785" s="169"/>
      <c r="F785" s="122" t="s">
        <v>180</v>
      </c>
      <c r="G785" s="205">
        <v>610</v>
      </c>
      <c r="H785" s="145">
        <v>0</v>
      </c>
      <c r="I785" s="125">
        <f t="shared" si="31"/>
        <v>0</v>
      </c>
      <c r="J785" s="122" t="s">
        <v>503</v>
      </c>
      <c r="K785" s="122"/>
      <c r="L785" s="126"/>
    </row>
    <row r="786" spans="1:12" s="129" customFormat="1" ht="12.75" customHeight="1">
      <c r="A786" s="118"/>
      <c r="B786" s="119"/>
      <c r="C786" s="147"/>
      <c r="D786" s="168">
        <v>4430</v>
      </c>
      <c r="E786" s="169"/>
      <c r="F786" s="122" t="s">
        <v>151</v>
      </c>
      <c r="G786" s="205">
        <v>300</v>
      </c>
      <c r="H786" s="145">
        <v>39</v>
      </c>
      <c r="I786" s="125">
        <f t="shared" si="31"/>
        <v>13</v>
      </c>
      <c r="J786" s="122" t="s">
        <v>223</v>
      </c>
      <c r="K786" s="122"/>
      <c r="L786" s="126"/>
    </row>
    <row r="787" spans="1:12" s="129" customFormat="1" ht="12.75" customHeight="1">
      <c r="A787" s="118"/>
      <c r="B787" s="119"/>
      <c r="C787" s="223"/>
      <c r="D787" s="168">
        <v>4440</v>
      </c>
      <c r="E787" s="169"/>
      <c r="F787" s="122" t="s">
        <v>153</v>
      </c>
      <c r="G787" s="205">
        <v>32300</v>
      </c>
      <c r="H787" s="145">
        <v>31591</v>
      </c>
      <c r="I787" s="125">
        <f t="shared" si="31"/>
        <v>97.80495356037152</v>
      </c>
      <c r="J787" s="122" t="s">
        <v>228</v>
      </c>
      <c r="K787" s="122"/>
      <c r="L787" s="126"/>
    </row>
    <row r="788" spans="1:12" s="127" customFormat="1" ht="12.75">
      <c r="A788" s="89"/>
      <c r="B788" s="92"/>
      <c r="C788" s="128">
        <v>80146</v>
      </c>
      <c r="D788" s="152"/>
      <c r="E788" s="92"/>
      <c r="F788" s="112" t="s">
        <v>159</v>
      </c>
      <c r="G788" s="113">
        <f>SUM(G789)</f>
        <v>3000</v>
      </c>
      <c r="H788" s="114">
        <f>SUM(H789)</f>
        <v>0</v>
      </c>
      <c r="I788" s="115">
        <f t="shared" si="31"/>
        <v>0</v>
      </c>
      <c r="J788" s="112"/>
      <c r="K788" s="112"/>
      <c r="L788" s="126"/>
    </row>
    <row r="789" spans="1:12" s="127" customFormat="1" ht="12.75" customHeight="1">
      <c r="A789" s="118"/>
      <c r="B789" s="121"/>
      <c r="C789" s="128"/>
      <c r="D789" s="148">
        <v>4300</v>
      </c>
      <c r="E789" s="121"/>
      <c r="F789" s="122" t="s">
        <v>144</v>
      </c>
      <c r="G789" s="123">
        <v>3000</v>
      </c>
      <c r="H789" s="124">
        <v>0</v>
      </c>
      <c r="I789" s="125">
        <f t="shared" si="31"/>
        <v>0</v>
      </c>
      <c r="J789" s="122" t="s">
        <v>512</v>
      </c>
      <c r="K789" s="122"/>
      <c r="L789" s="126"/>
    </row>
    <row r="790" spans="1:12" s="142" customFormat="1" ht="12.75">
      <c r="A790" s="118"/>
      <c r="B790" s="118"/>
      <c r="C790" s="143"/>
      <c r="D790" s="118"/>
      <c r="E790" s="144"/>
      <c r="F790" s="122"/>
      <c r="G790" s="123"/>
      <c r="H790" s="124"/>
      <c r="I790" s="115"/>
      <c r="J790" s="122"/>
      <c r="K790" s="122"/>
      <c r="L790" s="116"/>
    </row>
    <row r="791" spans="1:12" s="111" customFormat="1" ht="13.5" customHeight="1">
      <c r="A791" s="103" t="s">
        <v>526</v>
      </c>
      <c r="B791" s="103"/>
      <c r="C791" s="139"/>
      <c r="D791" s="103"/>
      <c r="E791" s="140"/>
      <c r="F791" s="107" t="s">
        <v>527</v>
      </c>
      <c r="G791" s="108">
        <f>SUM(G792:G809)/2</f>
        <v>529702</v>
      </c>
      <c r="H791" s="109">
        <f>SUM(H792:H809)/2</f>
        <v>286596.77999999997</v>
      </c>
      <c r="I791" s="110">
        <f aca="true" t="shared" si="32" ref="I791:I809">H791/G791*100</f>
        <v>54.10528561342037</v>
      </c>
      <c r="J791" s="107"/>
      <c r="K791" s="107"/>
      <c r="L791" s="33"/>
    </row>
    <row r="792" spans="1:12" s="127" customFormat="1" ht="12.75">
      <c r="A792" s="89"/>
      <c r="B792" s="90"/>
      <c r="C792" s="91">
        <v>80104</v>
      </c>
      <c r="D792" s="90"/>
      <c r="E792" s="92"/>
      <c r="F792" s="112" t="s">
        <v>432</v>
      </c>
      <c r="G792" s="113">
        <f>SUM(G793:G807)</f>
        <v>527702</v>
      </c>
      <c r="H792" s="114">
        <f>SUM(H793:H807)</f>
        <v>286596.77999999997</v>
      </c>
      <c r="I792" s="115">
        <f t="shared" si="32"/>
        <v>54.310345611727826</v>
      </c>
      <c r="J792" s="112"/>
      <c r="K792" s="112"/>
      <c r="L792" s="126"/>
    </row>
    <row r="793" spans="1:12" s="129" customFormat="1" ht="24.75" customHeight="1">
      <c r="A793" s="118"/>
      <c r="B793" s="119"/>
      <c r="C793" s="141"/>
      <c r="D793" s="168">
        <v>3020</v>
      </c>
      <c r="E793" s="169"/>
      <c r="F793" s="122" t="s">
        <v>208</v>
      </c>
      <c r="G793" s="205">
        <v>12569</v>
      </c>
      <c r="H793" s="145">
        <v>795</v>
      </c>
      <c r="I793" s="125">
        <f t="shared" si="32"/>
        <v>6.32508552788607</v>
      </c>
      <c r="J793" s="122" t="s">
        <v>497</v>
      </c>
      <c r="K793" s="122"/>
      <c r="L793" s="126"/>
    </row>
    <row r="794" spans="1:12" s="129" customFormat="1" ht="12.75" customHeight="1">
      <c r="A794" s="118"/>
      <c r="B794" s="119"/>
      <c r="C794" s="147"/>
      <c r="D794" s="119">
        <v>4010</v>
      </c>
      <c r="E794" s="121"/>
      <c r="F794" s="122" t="s">
        <v>169</v>
      </c>
      <c r="G794" s="205">
        <v>290255</v>
      </c>
      <c r="H794" s="145">
        <v>151250.29</v>
      </c>
      <c r="I794" s="125">
        <f t="shared" si="32"/>
        <v>52.1094520335567</v>
      </c>
      <c r="J794" s="122" t="s">
        <v>210</v>
      </c>
      <c r="K794" s="122"/>
      <c r="L794" s="126"/>
    </row>
    <row r="795" spans="1:12" s="129" customFormat="1" ht="12.75" customHeight="1">
      <c r="A795" s="118"/>
      <c r="B795" s="119"/>
      <c r="C795" s="147"/>
      <c r="D795" s="168">
        <v>4040</v>
      </c>
      <c r="E795" s="169"/>
      <c r="F795" s="122" t="s">
        <v>127</v>
      </c>
      <c r="G795" s="205">
        <v>24812</v>
      </c>
      <c r="H795" s="145">
        <v>24811.8</v>
      </c>
      <c r="I795" s="125">
        <f t="shared" si="32"/>
        <v>99.9991939384169</v>
      </c>
      <c r="J795" s="122" t="s">
        <v>232</v>
      </c>
      <c r="K795" s="122"/>
      <c r="L795" s="126"/>
    </row>
    <row r="796" spans="1:12" s="129" customFormat="1" ht="12.75" customHeight="1">
      <c r="A796" s="118"/>
      <c r="B796" s="119"/>
      <c r="C796" s="147"/>
      <c r="D796" s="168">
        <v>4110</v>
      </c>
      <c r="E796" s="169"/>
      <c r="F796" s="122" t="s">
        <v>129</v>
      </c>
      <c r="G796" s="205">
        <v>56368</v>
      </c>
      <c r="H796" s="145">
        <v>30563.98</v>
      </c>
      <c r="I796" s="125">
        <f t="shared" si="32"/>
        <v>54.2222182798751</v>
      </c>
      <c r="J796" s="122" t="s">
        <v>212</v>
      </c>
      <c r="K796" s="122"/>
      <c r="L796" s="126"/>
    </row>
    <row r="797" spans="1:12" s="129" customFormat="1" ht="12.75" customHeight="1">
      <c r="A797" s="118"/>
      <c r="B797" s="119"/>
      <c r="C797" s="147"/>
      <c r="D797" s="168">
        <v>4120</v>
      </c>
      <c r="E797" s="169"/>
      <c r="F797" s="122" t="s">
        <v>131</v>
      </c>
      <c r="G797" s="205">
        <v>8725</v>
      </c>
      <c r="H797" s="145">
        <v>4178.11</v>
      </c>
      <c r="I797" s="125">
        <f t="shared" si="32"/>
        <v>47.88664756446991</v>
      </c>
      <c r="J797" s="122" t="s">
        <v>213</v>
      </c>
      <c r="K797" s="122"/>
      <c r="L797" s="126"/>
    </row>
    <row r="798" spans="1:12" s="129" customFormat="1" ht="12.75" customHeight="1">
      <c r="A798" s="118"/>
      <c r="B798" s="119"/>
      <c r="C798" s="147"/>
      <c r="D798" s="168">
        <v>4170</v>
      </c>
      <c r="E798" s="169"/>
      <c r="F798" s="122" t="s">
        <v>133</v>
      </c>
      <c r="G798" s="205">
        <v>715</v>
      </c>
      <c r="H798" s="145">
        <v>214.5</v>
      </c>
      <c r="I798" s="125">
        <f t="shared" si="32"/>
        <v>30</v>
      </c>
      <c r="J798" s="122" t="s">
        <v>216</v>
      </c>
      <c r="K798" s="122"/>
      <c r="L798" s="126"/>
    </row>
    <row r="799" spans="1:12" s="129" customFormat="1" ht="12.75" customHeight="1">
      <c r="A799" s="118"/>
      <c r="B799" s="119"/>
      <c r="C799" s="147"/>
      <c r="D799" s="168">
        <v>4210</v>
      </c>
      <c r="E799" s="169"/>
      <c r="F799" s="122" t="s">
        <v>135</v>
      </c>
      <c r="G799" s="205">
        <v>6500</v>
      </c>
      <c r="H799" s="145">
        <v>2383.22</v>
      </c>
      <c r="I799" s="125">
        <f t="shared" si="32"/>
        <v>36.664923076923074</v>
      </c>
      <c r="J799" s="122" t="s">
        <v>528</v>
      </c>
      <c r="K799" s="122"/>
      <c r="L799" s="126"/>
    </row>
    <row r="800" spans="1:12" s="129" customFormat="1" ht="12.75" customHeight="1">
      <c r="A800" s="118"/>
      <c r="B800" s="119"/>
      <c r="C800" s="147"/>
      <c r="D800" s="168">
        <v>4240</v>
      </c>
      <c r="E800" s="169"/>
      <c r="F800" s="122" t="s">
        <v>137</v>
      </c>
      <c r="G800" s="205">
        <v>1000</v>
      </c>
      <c r="H800" s="145">
        <v>160.5</v>
      </c>
      <c r="I800" s="125">
        <f t="shared" si="32"/>
        <v>16.05</v>
      </c>
      <c r="J800" s="122" t="s">
        <v>498</v>
      </c>
      <c r="K800" s="122"/>
      <c r="L800" s="126"/>
    </row>
    <row r="801" spans="1:12" s="129" customFormat="1" ht="12.75" customHeight="1">
      <c r="A801" s="118"/>
      <c r="B801" s="121"/>
      <c r="C801" s="147"/>
      <c r="D801" s="248">
        <v>4260</v>
      </c>
      <c r="E801" s="169"/>
      <c r="F801" s="122" t="s">
        <v>139</v>
      </c>
      <c r="G801" s="205">
        <v>37000</v>
      </c>
      <c r="H801" s="145">
        <v>24533.39</v>
      </c>
      <c r="I801" s="125">
        <f t="shared" si="32"/>
        <v>66.30645945945946</v>
      </c>
      <c r="J801" s="149" t="s">
        <v>499</v>
      </c>
      <c r="K801" s="149"/>
      <c r="L801" s="126"/>
    </row>
    <row r="802" spans="1:12" s="129" customFormat="1" ht="12.75" customHeight="1">
      <c r="A802" s="118"/>
      <c r="B802" s="119"/>
      <c r="C802" s="147"/>
      <c r="D802" s="168">
        <v>4270</v>
      </c>
      <c r="E802" s="169"/>
      <c r="F802" s="122" t="s">
        <v>141</v>
      </c>
      <c r="G802" s="205">
        <v>4014</v>
      </c>
      <c r="H802" s="145">
        <v>0</v>
      </c>
      <c r="I802" s="125">
        <f t="shared" si="32"/>
        <v>0</v>
      </c>
      <c r="J802" s="122" t="s">
        <v>500</v>
      </c>
      <c r="K802" s="122"/>
      <c r="L802" s="126"/>
    </row>
    <row r="803" spans="1:12" s="129" customFormat="1" ht="12.75" customHeight="1">
      <c r="A803" s="118"/>
      <c r="B803" s="119"/>
      <c r="C803" s="147"/>
      <c r="D803" s="168">
        <v>4280</v>
      </c>
      <c r="E803" s="169"/>
      <c r="F803" s="122" t="s">
        <v>142</v>
      </c>
      <c r="G803" s="205">
        <v>1500</v>
      </c>
      <c r="H803" s="145">
        <v>523.5</v>
      </c>
      <c r="I803" s="125">
        <f t="shared" si="32"/>
        <v>34.9</v>
      </c>
      <c r="J803" s="122" t="s">
        <v>143</v>
      </c>
      <c r="K803" s="122"/>
      <c r="L803" s="126"/>
    </row>
    <row r="804" spans="1:12" s="129" customFormat="1" ht="12.75" customHeight="1">
      <c r="A804" s="118"/>
      <c r="B804" s="119"/>
      <c r="C804" s="147"/>
      <c r="D804" s="168">
        <v>4300</v>
      </c>
      <c r="E804" s="169"/>
      <c r="F804" s="122" t="s">
        <v>501</v>
      </c>
      <c r="G804" s="205">
        <v>67245</v>
      </c>
      <c r="H804" s="145">
        <v>31269.87</v>
      </c>
      <c r="I804" s="125">
        <f t="shared" si="32"/>
        <v>46.5014053089449</v>
      </c>
      <c r="J804" s="122" t="s">
        <v>529</v>
      </c>
      <c r="K804" s="122"/>
      <c r="L804" s="126"/>
    </row>
    <row r="805" spans="1:12" s="129" customFormat="1" ht="12.75" customHeight="1">
      <c r="A805" s="118"/>
      <c r="B805" s="119"/>
      <c r="C805" s="147"/>
      <c r="D805" s="168">
        <v>4350</v>
      </c>
      <c r="E805" s="169"/>
      <c r="F805" s="122" t="s">
        <v>146</v>
      </c>
      <c r="G805" s="205">
        <v>720</v>
      </c>
      <c r="H805" s="145">
        <v>234.62</v>
      </c>
      <c r="I805" s="125">
        <f t="shared" si="32"/>
        <v>32.58611111111111</v>
      </c>
      <c r="J805" s="122" t="s">
        <v>255</v>
      </c>
      <c r="K805" s="122"/>
      <c r="L805" s="126"/>
    </row>
    <row r="806" spans="1:12" s="129" customFormat="1" ht="12.75" customHeight="1">
      <c r="A806" s="118"/>
      <c r="B806" s="119"/>
      <c r="C806" s="147"/>
      <c r="D806" s="168">
        <v>4410</v>
      </c>
      <c r="E806" s="169"/>
      <c r="F806" s="122" t="s">
        <v>180</v>
      </c>
      <c r="G806" s="205">
        <v>229</v>
      </c>
      <c r="H806" s="145">
        <v>0</v>
      </c>
      <c r="I806" s="125">
        <f t="shared" si="32"/>
        <v>0</v>
      </c>
      <c r="J806" s="122" t="s">
        <v>503</v>
      </c>
      <c r="K806" s="122"/>
      <c r="L806" s="126"/>
    </row>
    <row r="807" spans="1:12" s="129" customFormat="1" ht="12.75" customHeight="1">
      <c r="A807" s="118"/>
      <c r="B807" s="119"/>
      <c r="C807" s="223"/>
      <c r="D807" s="168">
        <v>4440</v>
      </c>
      <c r="E807" s="169"/>
      <c r="F807" s="122" t="s">
        <v>153</v>
      </c>
      <c r="G807" s="205">
        <v>16050</v>
      </c>
      <c r="H807" s="145">
        <v>15678</v>
      </c>
      <c r="I807" s="125">
        <f t="shared" si="32"/>
        <v>97.68224299065422</v>
      </c>
      <c r="J807" s="122" t="s">
        <v>228</v>
      </c>
      <c r="K807" s="122"/>
      <c r="L807" s="126"/>
    </row>
    <row r="808" spans="1:12" s="127" customFormat="1" ht="12.75">
      <c r="A808" s="89"/>
      <c r="B808" s="92"/>
      <c r="C808" s="128">
        <v>80146</v>
      </c>
      <c r="D808" s="152"/>
      <c r="E808" s="92"/>
      <c r="F808" s="112" t="s">
        <v>159</v>
      </c>
      <c r="G808" s="113">
        <f>SUM(G809)</f>
        <v>2000</v>
      </c>
      <c r="H808" s="114">
        <f>SUM(H809)</f>
        <v>0</v>
      </c>
      <c r="I808" s="115">
        <f t="shared" si="32"/>
        <v>0</v>
      </c>
      <c r="J808" s="112"/>
      <c r="K808" s="112"/>
      <c r="L808" s="126"/>
    </row>
    <row r="809" spans="1:12" s="127" customFormat="1" ht="12.75" customHeight="1">
      <c r="A809" s="118"/>
      <c r="B809" s="121"/>
      <c r="C809" s="128"/>
      <c r="D809" s="148">
        <v>4300</v>
      </c>
      <c r="E809" s="121"/>
      <c r="F809" s="122" t="s">
        <v>144</v>
      </c>
      <c r="G809" s="123">
        <v>2000</v>
      </c>
      <c r="H809" s="124">
        <v>0</v>
      </c>
      <c r="I809" s="125">
        <f t="shared" si="32"/>
        <v>0</v>
      </c>
      <c r="J809" s="122" t="s">
        <v>512</v>
      </c>
      <c r="K809" s="122"/>
      <c r="L809" s="126"/>
    </row>
    <row r="810" spans="1:12" s="142" customFormat="1" ht="12.75">
      <c r="A810" s="118"/>
      <c r="B810" s="118"/>
      <c r="C810" s="143"/>
      <c r="D810" s="118"/>
      <c r="E810" s="144"/>
      <c r="F810" s="122"/>
      <c r="G810" s="123"/>
      <c r="H810" s="124"/>
      <c r="I810" s="115"/>
      <c r="J810" s="122"/>
      <c r="K810" s="122"/>
      <c r="L810" s="116"/>
    </row>
    <row r="811" spans="1:12" s="111" customFormat="1" ht="13.5" customHeight="1">
      <c r="A811" s="103" t="s">
        <v>530</v>
      </c>
      <c r="B811" s="103"/>
      <c r="C811" s="139"/>
      <c r="D811" s="103"/>
      <c r="E811" s="140"/>
      <c r="F811" s="107" t="s">
        <v>531</v>
      </c>
      <c r="G811" s="108">
        <f>SUM(G812:G830)/2</f>
        <v>570524</v>
      </c>
      <c r="H811" s="109">
        <f>SUM(H812:H830)/2</f>
        <v>320336.95999999996</v>
      </c>
      <c r="I811" s="110">
        <f aca="true" t="shared" si="33" ref="I811:I830">H811/G811*100</f>
        <v>56.1478500466238</v>
      </c>
      <c r="J811" s="107"/>
      <c r="K811" s="107"/>
      <c r="L811" s="33"/>
    </row>
    <row r="812" spans="1:12" s="127" customFormat="1" ht="12.75">
      <c r="A812" s="89"/>
      <c r="B812" s="90"/>
      <c r="C812" s="91">
        <v>80104</v>
      </c>
      <c r="D812" s="90"/>
      <c r="E812" s="92"/>
      <c r="F812" s="112" t="s">
        <v>432</v>
      </c>
      <c r="G812" s="113">
        <f>SUM(G813:G828)</f>
        <v>569024</v>
      </c>
      <c r="H812" s="114">
        <f>SUM(H813:H828)</f>
        <v>320116.96</v>
      </c>
      <c r="I812" s="115">
        <f t="shared" si="33"/>
        <v>56.25719829040603</v>
      </c>
      <c r="J812" s="112"/>
      <c r="K812" s="112"/>
      <c r="L812" s="126"/>
    </row>
    <row r="813" spans="1:12" s="129" customFormat="1" ht="26.25" customHeight="1">
      <c r="A813" s="118"/>
      <c r="B813" s="119"/>
      <c r="C813" s="141"/>
      <c r="D813" s="168">
        <v>3020</v>
      </c>
      <c r="E813" s="169"/>
      <c r="F813" s="122" t="s">
        <v>208</v>
      </c>
      <c r="G813" s="205">
        <v>5470</v>
      </c>
      <c r="H813" s="145">
        <v>4424.78</v>
      </c>
      <c r="I813" s="125">
        <f t="shared" si="33"/>
        <v>80.89177330895795</v>
      </c>
      <c r="J813" s="122" t="s">
        <v>497</v>
      </c>
      <c r="K813" s="122"/>
      <c r="L813" s="126"/>
    </row>
    <row r="814" spans="1:12" s="129" customFormat="1" ht="12.75" customHeight="1">
      <c r="A814" s="118"/>
      <c r="B814" s="119"/>
      <c r="C814" s="147"/>
      <c r="D814" s="119">
        <v>4010</v>
      </c>
      <c r="E814" s="121"/>
      <c r="F814" s="122" t="s">
        <v>169</v>
      </c>
      <c r="G814" s="205">
        <v>359854</v>
      </c>
      <c r="H814" s="145">
        <v>181142.28</v>
      </c>
      <c r="I814" s="125">
        <f t="shared" si="33"/>
        <v>50.337714739866726</v>
      </c>
      <c r="J814" s="122" t="s">
        <v>210</v>
      </c>
      <c r="K814" s="122"/>
      <c r="L814" s="126"/>
    </row>
    <row r="815" spans="1:12" s="129" customFormat="1" ht="12.75" customHeight="1">
      <c r="A815" s="118"/>
      <c r="B815" s="119"/>
      <c r="C815" s="147"/>
      <c r="D815" s="168">
        <v>4040</v>
      </c>
      <c r="E815" s="169"/>
      <c r="F815" s="122" t="s">
        <v>127</v>
      </c>
      <c r="G815" s="205">
        <v>28794</v>
      </c>
      <c r="H815" s="145">
        <v>28793.3</v>
      </c>
      <c r="I815" s="125">
        <f t="shared" si="33"/>
        <v>99.99756893797318</v>
      </c>
      <c r="J815" s="122" t="s">
        <v>232</v>
      </c>
      <c r="K815" s="122"/>
      <c r="L815" s="126"/>
    </row>
    <row r="816" spans="1:12" s="129" customFormat="1" ht="12.75" customHeight="1">
      <c r="A816" s="118"/>
      <c r="B816" s="119"/>
      <c r="C816" s="147"/>
      <c r="D816" s="168">
        <v>4110</v>
      </c>
      <c r="E816" s="169"/>
      <c r="F816" s="122" t="s">
        <v>129</v>
      </c>
      <c r="G816" s="205">
        <v>68412</v>
      </c>
      <c r="H816" s="145">
        <v>37239.58</v>
      </c>
      <c r="I816" s="125">
        <f t="shared" si="33"/>
        <v>54.43428053557856</v>
      </c>
      <c r="J816" s="122" t="s">
        <v>212</v>
      </c>
      <c r="K816" s="122"/>
      <c r="L816" s="126"/>
    </row>
    <row r="817" spans="1:12" s="129" customFormat="1" ht="12.75" customHeight="1">
      <c r="A817" s="118"/>
      <c r="B817" s="119"/>
      <c r="C817" s="147"/>
      <c r="D817" s="168">
        <v>4120</v>
      </c>
      <c r="E817" s="169"/>
      <c r="F817" s="122" t="s">
        <v>131</v>
      </c>
      <c r="G817" s="205">
        <v>9491</v>
      </c>
      <c r="H817" s="145">
        <v>5115.35</v>
      </c>
      <c r="I817" s="125">
        <f t="shared" si="33"/>
        <v>53.89684964703404</v>
      </c>
      <c r="J817" s="122" t="s">
        <v>213</v>
      </c>
      <c r="K817" s="122"/>
      <c r="L817" s="126"/>
    </row>
    <row r="818" spans="1:12" s="129" customFormat="1" ht="12.75" customHeight="1">
      <c r="A818" s="118"/>
      <c r="B818" s="119"/>
      <c r="C818" s="147"/>
      <c r="D818" s="168">
        <v>4170</v>
      </c>
      <c r="E818" s="169"/>
      <c r="F818" s="122" t="s">
        <v>133</v>
      </c>
      <c r="G818" s="205">
        <v>766</v>
      </c>
      <c r="H818" s="145">
        <v>229.8</v>
      </c>
      <c r="I818" s="125">
        <f t="shared" si="33"/>
        <v>30</v>
      </c>
      <c r="J818" s="122" t="s">
        <v>216</v>
      </c>
      <c r="K818" s="122"/>
      <c r="L818" s="126"/>
    </row>
    <row r="819" spans="1:12" s="129" customFormat="1" ht="12.75" customHeight="1">
      <c r="A819" s="118"/>
      <c r="B819" s="119"/>
      <c r="C819" s="147"/>
      <c r="D819" s="168">
        <v>4210</v>
      </c>
      <c r="E819" s="169"/>
      <c r="F819" s="122" t="s">
        <v>135</v>
      </c>
      <c r="G819" s="205">
        <v>12059</v>
      </c>
      <c r="H819" s="145">
        <v>7362.32</v>
      </c>
      <c r="I819" s="125">
        <f t="shared" si="33"/>
        <v>61.05249191475246</v>
      </c>
      <c r="J819" s="122" t="s">
        <v>217</v>
      </c>
      <c r="K819" s="122"/>
      <c r="L819" s="126"/>
    </row>
    <row r="820" spans="1:12" s="129" customFormat="1" ht="12.75" customHeight="1">
      <c r="A820" s="118"/>
      <c r="B820" s="119"/>
      <c r="C820" s="147"/>
      <c r="D820" s="168">
        <v>4240</v>
      </c>
      <c r="E820" s="169"/>
      <c r="F820" s="122" t="s">
        <v>137</v>
      </c>
      <c r="G820" s="205">
        <v>943</v>
      </c>
      <c r="H820" s="145">
        <v>134</v>
      </c>
      <c r="I820" s="125">
        <f t="shared" si="33"/>
        <v>14.209968186638388</v>
      </c>
      <c r="J820" s="122" t="s">
        <v>498</v>
      </c>
      <c r="K820" s="122"/>
      <c r="L820" s="126"/>
    </row>
    <row r="821" spans="1:12" s="129" customFormat="1" ht="12.75" customHeight="1">
      <c r="A821" s="118"/>
      <c r="B821" s="119"/>
      <c r="C821" s="147"/>
      <c r="D821" s="168">
        <v>4260</v>
      </c>
      <c r="E821" s="169"/>
      <c r="F821" s="122" t="s">
        <v>139</v>
      </c>
      <c r="G821" s="205">
        <v>49000</v>
      </c>
      <c r="H821" s="145">
        <v>31774.79</v>
      </c>
      <c r="I821" s="125">
        <f t="shared" si="33"/>
        <v>64.84651020408162</v>
      </c>
      <c r="J821" s="149" t="s">
        <v>278</v>
      </c>
      <c r="K821" s="149"/>
      <c r="L821" s="126"/>
    </row>
    <row r="822" spans="1:12" s="129" customFormat="1" ht="12.75" customHeight="1">
      <c r="A822" s="118"/>
      <c r="B822" s="119"/>
      <c r="C822" s="147"/>
      <c r="D822" s="168">
        <v>4270</v>
      </c>
      <c r="E822" s="169"/>
      <c r="F822" s="122" t="s">
        <v>141</v>
      </c>
      <c r="G822" s="205">
        <v>5200</v>
      </c>
      <c r="H822" s="145">
        <v>1907.38</v>
      </c>
      <c r="I822" s="125">
        <f t="shared" si="33"/>
        <v>36.68038461538462</v>
      </c>
      <c r="J822" s="122" t="s">
        <v>500</v>
      </c>
      <c r="K822" s="122"/>
      <c r="L822" s="126"/>
    </row>
    <row r="823" spans="1:12" s="129" customFormat="1" ht="12.75" customHeight="1">
      <c r="A823" s="118"/>
      <c r="B823" s="119"/>
      <c r="C823" s="147"/>
      <c r="D823" s="168">
        <v>4280</v>
      </c>
      <c r="E823" s="169"/>
      <c r="F823" s="122" t="s">
        <v>142</v>
      </c>
      <c r="G823" s="205">
        <v>1650</v>
      </c>
      <c r="H823" s="145">
        <v>298</v>
      </c>
      <c r="I823" s="125">
        <f t="shared" si="33"/>
        <v>18.06060606060606</v>
      </c>
      <c r="J823" s="122" t="s">
        <v>143</v>
      </c>
      <c r="K823" s="122"/>
      <c r="L823" s="126"/>
    </row>
    <row r="824" spans="1:12" s="129" customFormat="1" ht="12.75" customHeight="1">
      <c r="A824" s="118"/>
      <c r="B824" s="119"/>
      <c r="C824" s="147"/>
      <c r="D824" s="168">
        <v>4300</v>
      </c>
      <c r="E824" s="169"/>
      <c r="F824" s="122" t="s">
        <v>501</v>
      </c>
      <c r="G824" s="205">
        <v>6807</v>
      </c>
      <c r="H824" s="145">
        <v>2447.25</v>
      </c>
      <c r="I824" s="125">
        <f t="shared" si="33"/>
        <v>35.95196121639489</v>
      </c>
      <c r="J824" s="122" t="s">
        <v>502</v>
      </c>
      <c r="K824" s="122"/>
      <c r="L824" s="126"/>
    </row>
    <row r="825" spans="1:12" s="129" customFormat="1" ht="12.75" customHeight="1">
      <c r="A825" s="118"/>
      <c r="B825" s="119"/>
      <c r="C825" s="147"/>
      <c r="D825" s="168">
        <v>4350</v>
      </c>
      <c r="E825" s="169"/>
      <c r="F825" s="122" t="s">
        <v>146</v>
      </c>
      <c r="G825" s="205">
        <v>720</v>
      </c>
      <c r="H825" s="145">
        <v>253.13</v>
      </c>
      <c r="I825" s="125">
        <f t="shared" si="33"/>
        <v>35.15694444444444</v>
      </c>
      <c r="J825" s="122" t="s">
        <v>255</v>
      </c>
      <c r="K825" s="122"/>
      <c r="L825" s="126"/>
    </row>
    <row r="826" spans="1:12" s="129" customFormat="1" ht="12.75" customHeight="1">
      <c r="A826" s="118"/>
      <c r="B826" s="119"/>
      <c r="C826" s="147"/>
      <c r="D826" s="168">
        <v>4410</v>
      </c>
      <c r="E826" s="169"/>
      <c r="F826" s="122" t="s">
        <v>180</v>
      </c>
      <c r="G826" s="205">
        <v>305</v>
      </c>
      <c r="H826" s="145">
        <v>0</v>
      </c>
      <c r="I826" s="125">
        <f t="shared" si="33"/>
        <v>0</v>
      </c>
      <c r="J826" s="122" t="s">
        <v>503</v>
      </c>
      <c r="K826" s="122"/>
      <c r="L826" s="126"/>
    </row>
    <row r="827" spans="1:12" s="129" customFormat="1" ht="12.75" customHeight="1">
      <c r="A827" s="118"/>
      <c r="B827" s="119"/>
      <c r="C827" s="147"/>
      <c r="D827" s="168">
        <v>4430</v>
      </c>
      <c r="E827" s="169"/>
      <c r="F827" s="122" t="s">
        <v>151</v>
      </c>
      <c r="G827" s="205">
        <v>153</v>
      </c>
      <c r="H827" s="145">
        <v>72</v>
      </c>
      <c r="I827" s="125">
        <f t="shared" si="33"/>
        <v>47.05882352941176</v>
      </c>
      <c r="J827" s="122" t="s">
        <v>223</v>
      </c>
      <c r="K827" s="122"/>
      <c r="L827" s="126"/>
    </row>
    <row r="828" spans="1:12" s="129" customFormat="1" ht="12.75" customHeight="1">
      <c r="A828" s="118"/>
      <c r="B828" s="119"/>
      <c r="C828" s="223"/>
      <c r="D828" s="168">
        <v>4440</v>
      </c>
      <c r="E828" s="169"/>
      <c r="F828" s="122" t="s">
        <v>153</v>
      </c>
      <c r="G828" s="205">
        <v>19400</v>
      </c>
      <c r="H828" s="145">
        <v>18923</v>
      </c>
      <c r="I828" s="125">
        <f t="shared" si="33"/>
        <v>97.54123711340206</v>
      </c>
      <c r="J828" s="122" t="s">
        <v>228</v>
      </c>
      <c r="K828" s="122"/>
      <c r="L828" s="126"/>
    </row>
    <row r="829" spans="1:12" s="127" customFormat="1" ht="12.75">
      <c r="A829" s="89"/>
      <c r="B829" s="92"/>
      <c r="C829" s="128">
        <v>80146</v>
      </c>
      <c r="D829" s="152"/>
      <c r="E829" s="92"/>
      <c r="F829" s="112" t="s">
        <v>159</v>
      </c>
      <c r="G829" s="113">
        <f>SUM(G830:G830)</f>
        <v>1500</v>
      </c>
      <c r="H829" s="114">
        <f>SUM(H830:H830)</f>
        <v>220</v>
      </c>
      <c r="I829" s="115">
        <f t="shared" si="33"/>
        <v>14.666666666666666</v>
      </c>
      <c r="J829" s="112"/>
      <c r="K829" s="112"/>
      <c r="L829" s="126"/>
    </row>
    <row r="830" spans="1:12" s="127" customFormat="1" ht="12.75" customHeight="1">
      <c r="A830" s="118"/>
      <c r="B830" s="121"/>
      <c r="C830" s="128"/>
      <c r="D830" s="148">
        <v>4300</v>
      </c>
      <c r="E830" s="121"/>
      <c r="F830" s="122" t="s">
        <v>144</v>
      </c>
      <c r="G830" s="123">
        <v>1500</v>
      </c>
      <c r="H830" s="124">
        <v>220</v>
      </c>
      <c r="I830" s="125">
        <f t="shared" si="33"/>
        <v>14.666666666666666</v>
      </c>
      <c r="J830" s="122" t="s">
        <v>512</v>
      </c>
      <c r="K830" s="122"/>
      <c r="L830" s="126"/>
    </row>
    <row r="831" spans="1:12" s="129" customFormat="1" ht="12.75">
      <c r="A831" s="118"/>
      <c r="B831" s="119"/>
      <c r="C831" s="223"/>
      <c r="D831" s="168"/>
      <c r="E831" s="169"/>
      <c r="F831" s="122"/>
      <c r="G831" s="205"/>
      <c r="H831" s="145"/>
      <c r="I831" s="125"/>
      <c r="J831" s="122"/>
      <c r="K831" s="122"/>
      <c r="L831" s="126"/>
    </row>
    <row r="832" spans="1:12" s="111" customFormat="1" ht="12.75" customHeight="1">
      <c r="A832" s="103" t="s">
        <v>532</v>
      </c>
      <c r="B832" s="103"/>
      <c r="C832" s="139"/>
      <c r="D832" s="103"/>
      <c r="E832" s="140"/>
      <c r="F832" s="107" t="s">
        <v>533</v>
      </c>
      <c r="G832" s="108">
        <f>SUM(G833:G850)/2</f>
        <v>249941</v>
      </c>
      <c r="H832" s="109">
        <f>SUM(H833:H850)/2</f>
        <v>137274.62</v>
      </c>
      <c r="I832" s="110">
        <f aca="true" t="shared" si="34" ref="I832:I850">H832/G832*100</f>
        <v>54.92280978310882</v>
      </c>
      <c r="J832" s="107"/>
      <c r="K832" s="107"/>
      <c r="L832" s="33"/>
    </row>
    <row r="833" spans="1:12" s="127" customFormat="1" ht="12.75">
      <c r="A833" s="89"/>
      <c r="B833" s="90"/>
      <c r="C833" s="91">
        <v>80104</v>
      </c>
      <c r="D833" s="90"/>
      <c r="E833" s="92"/>
      <c r="F833" s="112" t="s">
        <v>432</v>
      </c>
      <c r="G833" s="113">
        <f>SUM(G834:G848)</f>
        <v>248941</v>
      </c>
      <c r="H833" s="114">
        <f>SUM(H834:H848)</f>
        <v>137274.62</v>
      </c>
      <c r="I833" s="115">
        <f t="shared" si="34"/>
        <v>55.143435593172676</v>
      </c>
      <c r="J833" s="112"/>
      <c r="K833" s="112"/>
      <c r="L833" s="126"/>
    </row>
    <row r="834" spans="1:12" s="129" customFormat="1" ht="27" customHeight="1">
      <c r="A834" s="118"/>
      <c r="B834" s="119"/>
      <c r="C834" s="141"/>
      <c r="D834" s="168">
        <v>3020</v>
      </c>
      <c r="E834" s="169"/>
      <c r="F834" s="122" t="s">
        <v>208</v>
      </c>
      <c r="G834" s="205">
        <v>2172</v>
      </c>
      <c r="H834" s="145">
        <v>330</v>
      </c>
      <c r="I834" s="125">
        <f t="shared" si="34"/>
        <v>15.193370165745856</v>
      </c>
      <c r="J834" s="122" t="s">
        <v>497</v>
      </c>
      <c r="K834" s="122"/>
      <c r="L834" s="126"/>
    </row>
    <row r="835" spans="1:12" s="129" customFormat="1" ht="12.75" customHeight="1">
      <c r="A835" s="118"/>
      <c r="B835" s="119"/>
      <c r="C835" s="147"/>
      <c r="D835" s="119">
        <v>4010</v>
      </c>
      <c r="E835" s="121"/>
      <c r="F835" s="122" t="s">
        <v>169</v>
      </c>
      <c r="G835" s="205">
        <v>171323</v>
      </c>
      <c r="H835" s="145">
        <v>91483.69</v>
      </c>
      <c r="I835" s="125">
        <f t="shared" si="34"/>
        <v>53.39837032972806</v>
      </c>
      <c r="J835" s="122" t="s">
        <v>210</v>
      </c>
      <c r="K835" s="122"/>
      <c r="L835" s="126"/>
    </row>
    <row r="836" spans="1:12" s="129" customFormat="1" ht="12.75" customHeight="1">
      <c r="A836" s="118"/>
      <c r="B836" s="119"/>
      <c r="C836" s="223"/>
      <c r="D836" s="168">
        <v>4040</v>
      </c>
      <c r="E836" s="169"/>
      <c r="F836" s="122" t="s">
        <v>127</v>
      </c>
      <c r="G836" s="205">
        <v>13681</v>
      </c>
      <c r="H836" s="145">
        <v>13680.9</v>
      </c>
      <c r="I836" s="125">
        <f t="shared" si="34"/>
        <v>99.9992690592793</v>
      </c>
      <c r="J836" s="122" t="s">
        <v>232</v>
      </c>
      <c r="K836" s="122"/>
      <c r="L836" s="126"/>
    </row>
    <row r="837" spans="1:12" s="129" customFormat="1" ht="12.75" customHeight="1">
      <c r="A837" s="118"/>
      <c r="B837" s="119"/>
      <c r="C837" s="141"/>
      <c r="D837" s="168">
        <v>4110</v>
      </c>
      <c r="E837" s="169"/>
      <c r="F837" s="122" t="s">
        <v>129</v>
      </c>
      <c r="G837" s="205">
        <v>31227</v>
      </c>
      <c r="H837" s="145">
        <v>17075.58</v>
      </c>
      <c r="I837" s="125">
        <f t="shared" si="34"/>
        <v>54.68210202709195</v>
      </c>
      <c r="J837" s="122" t="s">
        <v>212</v>
      </c>
      <c r="K837" s="122"/>
      <c r="L837" s="126"/>
    </row>
    <row r="838" spans="1:12" s="129" customFormat="1" ht="12.75" customHeight="1">
      <c r="A838" s="118"/>
      <c r="B838" s="119"/>
      <c r="C838" s="147"/>
      <c r="D838" s="168">
        <v>4120</v>
      </c>
      <c r="E838" s="169"/>
      <c r="F838" s="122" t="s">
        <v>131</v>
      </c>
      <c r="G838" s="205">
        <v>4362</v>
      </c>
      <c r="H838" s="145">
        <v>2356.68</v>
      </c>
      <c r="I838" s="125">
        <f t="shared" si="34"/>
        <v>54.027510316368634</v>
      </c>
      <c r="J838" s="122" t="s">
        <v>213</v>
      </c>
      <c r="K838" s="122"/>
      <c r="L838" s="126"/>
    </row>
    <row r="839" spans="1:12" s="129" customFormat="1" ht="12.75" customHeight="1">
      <c r="A839" s="118"/>
      <c r="B839" s="119"/>
      <c r="C839" s="147"/>
      <c r="D839" s="168">
        <v>4210</v>
      </c>
      <c r="E839" s="169"/>
      <c r="F839" s="122" t="s">
        <v>135</v>
      </c>
      <c r="G839" s="205">
        <v>5254</v>
      </c>
      <c r="H839" s="145">
        <v>903.08</v>
      </c>
      <c r="I839" s="125">
        <f t="shared" si="34"/>
        <v>17.188427864484204</v>
      </c>
      <c r="J839" s="122" t="s">
        <v>217</v>
      </c>
      <c r="K839" s="122"/>
      <c r="L839" s="126"/>
    </row>
    <row r="840" spans="1:12" s="129" customFormat="1" ht="12.75" customHeight="1">
      <c r="A840" s="118"/>
      <c r="B840" s="119"/>
      <c r="C840" s="147"/>
      <c r="D840" s="168">
        <v>4240</v>
      </c>
      <c r="E840" s="169"/>
      <c r="F840" s="122" t="s">
        <v>137</v>
      </c>
      <c r="G840" s="205">
        <v>800</v>
      </c>
      <c r="H840" s="145">
        <v>0</v>
      </c>
      <c r="I840" s="125">
        <f t="shared" si="34"/>
        <v>0</v>
      </c>
      <c r="J840" s="122" t="s">
        <v>498</v>
      </c>
      <c r="K840" s="122"/>
      <c r="L840" s="126"/>
    </row>
    <row r="841" spans="1:12" s="129" customFormat="1" ht="12.75" customHeight="1">
      <c r="A841" s="118"/>
      <c r="B841" s="119"/>
      <c r="C841" s="147"/>
      <c r="D841" s="168">
        <v>4260</v>
      </c>
      <c r="E841" s="169"/>
      <c r="F841" s="122" t="s">
        <v>139</v>
      </c>
      <c r="G841" s="205">
        <v>4000</v>
      </c>
      <c r="H841" s="145">
        <v>313.3</v>
      </c>
      <c r="I841" s="125">
        <f t="shared" si="34"/>
        <v>7.8325000000000005</v>
      </c>
      <c r="J841" s="149" t="s">
        <v>499</v>
      </c>
      <c r="K841" s="149"/>
      <c r="L841" s="126"/>
    </row>
    <row r="842" spans="1:12" s="129" customFormat="1" ht="12.75" customHeight="1">
      <c r="A842" s="118"/>
      <c r="B842" s="119"/>
      <c r="C842" s="147"/>
      <c r="D842" s="168">
        <v>4270</v>
      </c>
      <c r="E842" s="169"/>
      <c r="F842" s="122" t="s">
        <v>141</v>
      </c>
      <c r="G842" s="205">
        <v>1500</v>
      </c>
      <c r="H842" s="145">
        <v>183</v>
      </c>
      <c r="I842" s="125">
        <f t="shared" si="34"/>
        <v>12.2</v>
      </c>
      <c r="J842" s="122" t="s">
        <v>500</v>
      </c>
      <c r="K842" s="122"/>
      <c r="L842" s="126"/>
    </row>
    <row r="843" spans="1:12" s="129" customFormat="1" ht="12.75" customHeight="1">
      <c r="A843" s="118"/>
      <c r="B843" s="119"/>
      <c r="C843" s="147"/>
      <c r="D843" s="168">
        <v>4280</v>
      </c>
      <c r="E843" s="169"/>
      <c r="F843" s="122" t="s">
        <v>142</v>
      </c>
      <c r="G843" s="205">
        <v>600</v>
      </c>
      <c r="H843" s="145">
        <v>69</v>
      </c>
      <c r="I843" s="125">
        <f t="shared" si="34"/>
        <v>11.5</v>
      </c>
      <c r="J843" s="122" t="s">
        <v>143</v>
      </c>
      <c r="K843" s="122"/>
      <c r="L843" s="126"/>
    </row>
    <row r="844" spans="1:12" s="129" customFormat="1" ht="12.75" customHeight="1">
      <c r="A844" s="118"/>
      <c r="B844" s="119"/>
      <c r="C844" s="147"/>
      <c r="D844" s="168">
        <v>4300</v>
      </c>
      <c r="E844" s="169"/>
      <c r="F844" s="122" t="s">
        <v>501</v>
      </c>
      <c r="G844" s="205">
        <v>3000</v>
      </c>
      <c r="H844" s="145">
        <v>1048.1</v>
      </c>
      <c r="I844" s="125">
        <f t="shared" si="34"/>
        <v>34.93666666666667</v>
      </c>
      <c r="J844" s="122" t="s">
        <v>502</v>
      </c>
      <c r="K844" s="122"/>
      <c r="L844" s="126"/>
    </row>
    <row r="845" spans="1:12" s="129" customFormat="1" ht="12.75" customHeight="1">
      <c r="A845" s="118"/>
      <c r="B845" s="119"/>
      <c r="C845" s="147"/>
      <c r="D845" s="168">
        <v>4350</v>
      </c>
      <c r="E845" s="169"/>
      <c r="F845" s="122" t="s">
        <v>146</v>
      </c>
      <c r="G845" s="205">
        <v>700</v>
      </c>
      <c r="H845" s="145">
        <v>22.29</v>
      </c>
      <c r="I845" s="125">
        <f t="shared" si="34"/>
        <v>3.1842857142857146</v>
      </c>
      <c r="J845" s="122" t="s">
        <v>255</v>
      </c>
      <c r="K845" s="122"/>
      <c r="L845" s="126"/>
    </row>
    <row r="846" spans="1:12" s="129" customFormat="1" ht="12.75" customHeight="1">
      <c r="A846" s="118"/>
      <c r="B846" s="119"/>
      <c r="C846" s="147"/>
      <c r="D846" s="168">
        <v>4410</v>
      </c>
      <c r="E846" s="169"/>
      <c r="F846" s="122" t="s">
        <v>180</v>
      </c>
      <c r="G846" s="205">
        <v>152</v>
      </c>
      <c r="H846" s="145">
        <v>0</v>
      </c>
      <c r="I846" s="125">
        <f t="shared" si="34"/>
        <v>0</v>
      </c>
      <c r="J846" s="122" t="s">
        <v>503</v>
      </c>
      <c r="K846" s="122"/>
      <c r="L846" s="126"/>
    </row>
    <row r="847" spans="1:12" s="129" customFormat="1" ht="12.75" customHeight="1">
      <c r="A847" s="118"/>
      <c r="B847" s="119"/>
      <c r="C847" s="147"/>
      <c r="D847" s="168">
        <v>4430</v>
      </c>
      <c r="E847" s="169"/>
      <c r="F847" s="122" t="s">
        <v>151</v>
      </c>
      <c r="G847" s="205">
        <v>120</v>
      </c>
      <c r="H847" s="145">
        <v>0</v>
      </c>
      <c r="I847" s="125">
        <f t="shared" si="34"/>
        <v>0</v>
      </c>
      <c r="J847" s="122" t="s">
        <v>518</v>
      </c>
      <c r="K847" s="122"/>
      <c r="L847" s="126"/>
    </row>
    <row r="848" spans="1:12" s="129" customFormat="1" ht="12.75" customHeight="1">
      <c r="A848" s="118"/>
      <c r="B848" s="119"/>
      <c r="C848" s="223"/>
      <c r="D848" s="168">
        <v>4440</v>
      </c>
      <c r="E848" s="169"/>
      <c r="F848" s="122" t="s">
        <v>153</v>
      </c>
      <c r="G848" s="205">
        <v>10050</v>
      </c>
      <c r="H848" s="145">
        <v>9809</v>
      </c>
      <c r="I848" s="125">
        <f t="shared" si="34"/>
        <v>97.60199004975124</v>
      </c>
      <c r="J848" s="122" t="s">
        <v>228</v>
      </c>
      <c r="K848" s="122"/>
      <c r="L848" s="126"/>
    </row>
    <row r="849" spans="1:12" s="127" customFormat="1" ht="12.75">
      <c r="A849" s="89"/>
      <c r="B849" s="92"/>
      <c r="C849" s="128">
        <v>80146</v>
      </c>
      <c r="D849" s="152"/>
      <c r="E849" s="92"/>
      <c r="F849" s="112" t="s">
        <v>159</v>
      </c>
      <c r="G849" s="113">
        <f>SUM(G850)</f>
        <v>1000</v>
      </c>
      <c r="H849" s="114">
        <f>SUM(H850)</f>
        <v>0</v>
      </c>
      <c r="I849" s="115">
        <f t="shared" si="34"/>
        <v>0</v>
      </c>
      <c r="J849" s="112"/>
      <c r="K849" s="112"/>
      <c r="L849" s="126"/>
    </row>
    <row r="850" spans="1:12" s="127" customFormat="1" ht="12.75" customHeight="1">
      <c r="A850" s="118"/>
      <c r="B850" s="121"/>
      <c r="C850" s="128"/>
      <c r="D850" s="148">
        <v>4300</v>
      </c>
      <c r="E850" s="121"/>
      <c r="F850" s="122" t="s">
        <v>144</v>
      </c>
      <c r="G850" s="123">
        <v>1000</v>
      </c>
      <c r="H850" s="124">
        <v>0</v>
      </c>
      <c r="I850" s="125">
        <f t="shared" si="34"/>
        <v>0</v>
      </c>
      <c r="J850" s="122" t="s">
        <v>512</v>
      </c>
      <c r="K850" s="122"/>
      <c r="L850" s="126"/>
    </row>
    <row r="851" spans="1:12" s="142" customFormat="1" ht="12.75">
      <c r="A851" s="118"/>
      <c r="B851" s="118"/>
      <c r="C851" s="143"/>
      <c r="D851" s="118"/>
      <c r="E851" s="144"/>
      <c r="F851" s="122"/>
      <c r="G851" s="123"/>
      <c r="H851" s="124"/>
      <c r="I851" s="115"/>
      <c r="J851" s="122"/>
      <c r="K851" s="122"/>
      <c r="L851" s="116"/>
    </row>
    <row r="852" spans="1:12" s="111" customFormat="1" ht="13.5" customHeight="1">
      <c r="A852" s="103" t="s">
        <v>534</v>
      </c>
      <c r="B852" s="103"/>
      <c r="C852" s="139"/>
      <c r="D852" s="103"/>
      <c r="E852" s="140"/>
      <c r="F852" s="107" t="s">
        <v>535</v>
      </c>
      <c r="G852" s="108">
        <f>SUM(G853:G876)/2</f>
        <v>975010</v>
      </c>
      <c r="H852" s="109">
        <f>SUM(H853:H876)/2</f>
        <v>551357.8</v>
      </c>
      <c r="I852" s="110">
        <f aca="true" t="shared" si="35" ref="I852:I876">H852/G852*100</f>
        <v>56.548937959610676</v>
      </c>
      <c r="J852" s="107"/>
      <c r="K852" s="107"/>
      <c r="L852" s="33"/>
    </row>
    <row r="853" spans="1:12" s="127" customFormat="1" ht="12.75">
      <c r="A853" s="89"/>
      <c r="B853" s="90"/>
      <c r="C853" s="91">
        <v>80104</v>
      </c>
      <c r="D853" s="90"/>
      <c r="E853" s="92"/>
      <c r="F853" s="112" t="s">
        <v>432</v>
      </c>
      <c r="G853" s="113">
        <f>SUM(G854:G869)</f>
        <v>967038</v>
      </c>
      <c r="H853" s="114">
        <f>SUM(H854:H869)</f>
        <v>549474.1100000001</v>
      </c>
      <c r="I853" s="115">
        <f t="shared" si="35"/>
        <v>56.8203224692308</v>
      </c>
      <c r="J853" s="112"/>
      <c r="K853" s="112"/>
      <c r="L853" s="126"/>
    </row>
    <row r="854" spans="1:12" s="129" customFormat="1" ht="26.25" customHeight="1">
      <c r="A854" s="118"/>
      <c r="B854" s="119"/>
      <c r="C854" s="141"/>
      <c r="D854" s="168">
        <v>3020</v>
      </c>
      <c r="E854" s="169"/>
      <c r="F854" s="122" t="s">
        <v>208</v>
      </c>
      <c r="G854" s="205">
        <v>7368</v>
      </c>
      <c r="H854" s="145">
        <v>1729</v>
      </c>
      <c r="I854" s="125">
        <f t="shared" si="35"/>
        <v>23.466340933767643</v>
      </c>
      <c r="J854" s="122" t="s">
        <v>497</v>
      </c>
      <c r="K854" s="122"/>
      <c r="L854" s="126"/>
    </row>
    <row r="855" spans="1:12" s="129" customFormat="1" ht="12.75" customHeight="1">
      <c r="A855" s="118"/>
      <c r="B855" s="119"/>
      <c r="C855" s="147"/>
      <c r="D855" s="119">
        <v>4010</v>
      </c>
      <c r="E855" s="121"/>
      <c r="F855" s="122" t="s">
        <v>169</v>
      </c>
      <c r="G855" s="205">
        <v>642735</v>
      </c>
      <c r="H855" s="145">
        <v>329232.57</v>
      </c>
      <c r="I855" s="125">
        <f t="shared" si="35"/>
        <v>51.2236878340218</v>
      </c>
      <c r="J855" s="122" t="s">
        <v>210</v>
      </c>
      <c r="K855" s="122"/>
      <c r="L855" s="126"/>
    </row>
    <row r="856" spans="1:12" s="129" customFormat="1" ht="12.75" customHeight="1">
      <c r="A856" s="118"/>
      <c r="B856" s="119"/>
      <c r="C856" s="147"/>
      <c r="D856" s="168">
        <v>4040</v>
      </c>
      <c r="E856" s="169"/>
      <c r="F856" s="122" t="s">
        <v>127</v>
      </c>
      <c r="G856" s="205">
        <v>51163</v>
      </c>
      <c r="H856" s="145">
        <v>51163</v>
      </c>
      <c r="I856" s="125">
        <f t="shared" si="35"/>
        <v>100</v>
      </c>
      <c r="J856" s="122" t="s">
        <v>232</v>
      </c>
      <c r="K856" s="122"/>
      <c r="L856" s="126"/>
    </row>
    <row r="857" spans="1:12" s="129" customFormat="1" ht="12.75" customHeight="1">
      <c r="A857" s="118"/>
      <c r="B857" s="119"/>
      <c r="C857" s="147"/>
      <c r="D857" s="168">
        <v>4110</v>
      </c>
      <c r="E857" s="169"/>
      <c r="F857" s="122" t="s">
        <v>129</v>
      </c>
      <c r="G857" s="205">
        <v>124734</v>
      </c>
      <c r="H857" s="145">
        <v>66497.64</v>
      </c>
      <c r="I857" s="125">
        <f t="shared" si="35"/>
        <v>53.31155899754678</v>
      </c>
      <c r="J857" s="122" t="s">
        <v>212</v>
      </c>
      <c r="K857" s="122"/>
      <c r="L857" s="126"/>
    </row>
    <row r="858" spans="1:12" s="129" customFormat="1" ht="12.75" customHeight="1">
      <c r="A858" s="118"/>
      <c r="B858" s="119"/>
      <c r="C858" s="147"/>
      <c r="D858" s="168">
        <v>4120</v>
      </c>
      <c r="E858" s="169"/>
      <c r="F858" s="122" t="s">
        <v>131</v>
      </c>
      <c r="G858" s="205">
        <v>16766</v>
      </c>
      <c r="H858" s="145">
        <v>9024.82</v>
      </c>
      <c r="I858" s="125">
        <f t="shared" si="35"/>
        <v>53.828104497196705</v>
      </c>
      <c r="J858" s="122" t="s">
        <v>213</v>
      </c>
      <c r="K858" s="122"/>
      <c r="L858" s="126"/>
    </row>
    <row r="859" spans="1:12" s="129" customFormat="1" ht="12.75" customHeight="1">
      <c r="A859" s="118"/>
      <c r="B859" s="119"/>
      <c r="C859" s="147"/>
      <c r="D859" s="168">
        <v>4140</v>
      </c>
      <c r="E859" s="169"/>
      <c r="F859" s="122" t="s">
        <v>214</v>
      </c>
      <c r="G859" s="205">
        <v>1700</v>
      </c>
      <c r="H859" s="145">
        <v>0</v>
      </c>
      <c r="I859" s="125">
        <f t="shared" si="35"/>
        <v>0</v>
      </c>
      <c r="J859" s="122" t="s">
        <v>536</v>
      </c>
      <c r="K859" s="122"/>
      <c r="L859" s="126"/>
    </row>
    <row r="860" spans="1:12" s="129" customFormat="1" ht="12.75" customHeight="1">
      <c r="A860" s="118"/>
      <c r="B860" s="119"/>
      <c r="C860" s="147"/>
      <c r="D860" s="168">
        <v>4170</v>
      </c>
      <c r="E860" s="169"/>
      <c r="F860" s="122" t="s">
        <v>133</v>
      </c>
      <c r="G860" s="205">
        <v>900</v>
      </c>
      <c r="H860" s="145">
        <v>229.8</v>
      </c>
      <c r="I860" s="125">
        <f t="shared" si="35"/>
        <v>25.533333333333335</v>
      </c>
      <c r="J860" s="122" t="s">
        <v>216</v>
      </c>
      <c r="K860" s="122"/>
      <c r="L860" s="126"/>
    </row>
    <row r="861" spans="1:12" s="129" customFormat="1" ht="12.75" customHeight="1">
      <c r="A861" s="118"/>
      <c r="B861" s="119"/>
      <c r="C861" s="147"/>
      <c r="D861" s="168">
        <v>4210</v>
      </c>
      <c r="E861" s="169"/>
      <c r="F861" s="122" t="s">
        <v>135</v>
      </c>
      <c r="G861" s="205">
        <v>13000</v>
      </c>
      <c r="H861" s="145">
        <v>5076.78</v>
      </c>
      <c r="I861" s="125">
        <f t="shared" si="35"/>
        <v>39.05215384615384</v>
      </c>
      <c r="J861" s="122" t="s">
        <v>528</v>
      </c>
      <c r="K861" s="122"/>
      <c r="L861" s="126"/>
    </row>
    <row r="862" spans="1:12" s="129" customFormat="1" ht="12.75" customHeight="1">
      <c r="A862" s="118"/>
      <c r="B862" s="119"/>
      <c r="C862" s="147"/>
      <c r="D862" s="168">
        <v>4240</v>
      </c>
      <c r="E862" s="169"/>
      <c r="F862" s="122" t="s">
        <v>137</v>
      </c>
      <c r="G862" s="205">
        <v>1650</v>
      </c>
      <c r="H862" s="145">
        <v>557.47</v>
      </c>
      <c r="I862" s="125">
        <f t="shared" si="35"/>
        <v>33.78606060606061</v>
      </c>
      <c r="J862" s="122" t="s">
        <v>498</v>
      </c>
      <c r="K862" s="122"/>
      <c r="L862" s="126"/>
    </row>
    <row r="863" spans="1:12" s="129" customFormat="1" ht="12.75" customHeight="1">
      <c r="A863" s="118"/>
      <c r="B863" s="119"/>
      <c r="C863" s="147"/>
      <c r="D863" s="168">
        <v>4260</v>
      </c>
      <c r="E863" s="169"/>
      <c r="F863" s="122" t="s">
        <v>139</v>
      </c>
      <c r="G863" s="205">
        <v>55000</v>
      </c>
      <c r="H863" s="145">
        <v>44426.65</v>
      </c>
      <c r="I863" s="125">
        <f t="shared" si="35"/>
        <v>80.77572727272727</v>
      </c>
      <c r="J863" s="122" t="s">
        <v>537</v>
      </c>
      <c r="K863" s="122"/>
      <c r="L863" s="126"/>
    </row>
    <row r="864" spans="1:12" s="129" customFormat="1" ht="12.75" customHeight="1">
      <c r="A864" s="118"/>
      <c r="B864" s="119"/>
      <c r="C864" s="147"/>
      <c r="D864" s="168">
        <v>4270</v>
      </c>
      <c r="E864" s="169"/>
      <c r="F864" s="122" t="s">
        <v>141</v>
      </c>
      <c r="G864" s="205">
        <v>5500</v>
      </c>
      <c r="H864" s="145">
        <v>2913.25</v>
      </c>
      <c r="I864" s="125">
        <f t="shared" si="35"/>
        <v>52.96818181818181</v>
      </c>
      <c r="J864" s="122" t="s">
        <v>538</v>
      </c>
      <c r="K864" s="122"/>
      <c r="L864" s="126"/>
    </row>
    <row r="865" spans="1:12" s="129" customFormat="1" ht="12.75" customHeight="1">
      <c r="A865" s="118"/>
      <c r="B865" s="119"/>
      <c r="C865" s="147"/>
      <c r="D865" s="168">
        <v>4280</v>
      </c>
      <c r="E865" s="169"/>
      <c r="F865" s="122" t="s">
        <v>142</v>
      </c>
      <c r="G865" s="205">
        <v>1500</v>
      </c>
      <c r="H865" s="145">
        <v>607</v>
      </c>
      <c r="I865" s="125">
        <f t="shared" si="35"/>
        <v>40.46666666666667</v>
      </c>
      <c r="J865" s="122" t="s">
        <v>143</v>
      </c>
      <c r="K865" s="122"/>
      <c r="L865" s="126"/>
    </row>
    <row r="866" spans="1:12" s="129" customFormat="1" ht="12.75" customHeight="1">
      <c r="A866" s="118"/>
      <c r="B866" s="119"/>
      <c r="C866" s="147"/>
      <c r="D866" s="168">
        <v>4300</v>
      </c>
      <c r="E866" s="169"/>
      <c r="F866" s="122" t="s">
        <v>501</v>
      </c>
      <c r="G866" s="205">
        <v>9400</v>
      </c>
      <c r="H866" s="145">
        <v>3825.54</v>
      </c>
      <c r="I866" s="125">
        <f t="shared" si="35"/>
        <v>40.69723404255319</v>
      </c>
      <c r="J866" s="122" t="s">
        <v>502</v>
      </c>
      <c r="K866" s="122"/>
      <c r="L866" s="126"/>
    </row>
    <row r="867" spans="1:12" s="129" customFormat="1" ht="12.75" customHeight="1">
      <c r="A867" s="118"/>
      <c r="B867" s="119"/>
      <c r="C867" s="147"/>
      <c r="D867" s="168">
        <v>4350</v>
      </c>
      <c r="E867" s="169"/>
      <c r="F867" s="122" t="s">
        <v>146</v>
      </c>
      <c r="G867" s="205">
        <v>840</v>
      </c>
      <c r="H867" s="145">
        <v>310.59</v>
      </c>
      <c r="I867" s="125">
        <f t="shared" si="35"/>
        <v>36.974999999999994</v>
      </c>
      <c r="J867" s="122" t="s">
        <v>255</v>
      </c>
      <c r="K867" s="122"/>
      <c r="L867" s="126"/>
    </row>
    <row r="868" spans="1:12" s="129" customFormat="1" ht="12.75" customHeight="1">
      <c r="A868" s="118"/>
      <c r="B868" s="119"/>
      <c r="C868" s="147"/>
      <c r="D868" s="168">
        <v>4430</v>
      </c>
      <c r="E868" s="169"/>
      <c r="F868" s="122" t="s">
        <v>151</v>
      </c>
      <c r="G868" s="205">
        <v>182</v>
      </c>
      <c r="H868" s="145">
        <v>85</v>
      </c>
      <c r="I868" s="125">
        <f t="shared" si="35"/>
        <v>46.7032967032967</v>
      </c>
      <c r="J868" s="122" t="s">
        <v>223</v>
      </c>
      <c r="K868" s="122"/>
      <c r="L868" s="126"/>
    </row>
    <row r="869" spans="1:12" s="129" customFormat="1" ht="12.75" customHeight="1">
      <c r="A869" s="118"/>
      <c r="B869" s="119"/>
      <c r="C869" s="223"/>
      <c r="D869" s="168">
        <v>4440</v>
      </c>
      <c r="E869" s="169"/>
      <c r="F869" s="122" t="s">
        <v>153</v>
      </c>
      <c r="G869" s="205">
        <v>34600</v>
      </c>
      <c r="H869" s="145">
        <v>33795</v>
      </c>
      <c r="I869" s="125">
        <f t="shared" si="35"/>
        <v>97.67341040462428</v>
      </c>
      <c r="J869" s="122" t="s">
        <v>228</v>
      </c>
      <c r="K869" s="122"/>
      <c r="L869" s="126"/>
    </row>
    <row r="870" spans="1:12" s="165" customFormat="1" ht="12.75">
      <c r="A870" s="89"/>
      <c r="B870" s="90"/>
      <c r="C870" s="96"/>
      <c r="D870" s="96"/>
      <c r="E870" s="98"/>
      <c r="F870" s="112" t="s">
        <v>159</v>
      </c>
      <c r="G870" s="166">
        <f>SUM(G871:G876)</f>
        <v>7972</v>
      </c>
      <c r="H870" s="153">
        <f>SUM(H871:H876)</f>
        <v>1883.69</v>
      </c>
      <c r="I870" s="115">
        <f t="shared" si="35"/>
        <v>23.62882589061716</v>
      </c>
      <c r="J870" s="112"/>
      <c r="K870" s="112"/>
      <c r="L870" s="126"/>
    </row>
    <row r="871" spans="1:12" s="160" customFormat="1" ht="12.75" customHeight="1">
      <c r="A871" s="118"/>
      <c r="B871" s="119"/>
      <c r="C871" s="168"/>
      <c r="D871" s="119">
        <v>4010</v>
      </c>
      <c r="E871" s="169"/>
      <c r="F871" s="122" t="s">
        <v>169</v>
      </c>
      <c r="G871" s="158">
        <v>2400</v>
      </c>
      <c r="H871" s="159">
        <v>1130.35</v>
      </c>
      <c r="I871" s="125">
        <f t="shared" si="35"/>
        <v>47.09791666666666</v>
      </c>
      <c r="J871" s="122" t="s">
        <v>539</v>
      </c>
      <c r="K871" s="122"/>
      <c r="L871" s="126"/>
    </row>
    <row r="872" spans="1:12" s="160" customFormat="1" ht="12.75" customHeight="1">
      <c r="A872" s="118"/>
      <c r="B872" s="119"/>
      <c r="C872" s="168"/>
      <c r="D872" s="168">
        <v>4110</v>
      </c>
      <c r="E872" s="169"/>
      <c r="F872" s="122" t="s">
        <v>129</v>
      </c>
      <c r="G872" s="158">
        <v>414</v>
      </c>
      <c r="H872" s="159">
        <v>178.84</v>
      </c>
      <c r="I872" s="125">
        <f t="shared" si="35"/>
        <v>43.19806763285024</v>
      </c>
      <c r="J872" s="122" t="s">
        <v>329</v>
      </c>
      <c r="K872" s="122"/>
      <c r="L872" s="126"/>
    </row>
    <row r="873" spans="1:12" s="160" customFormat="1" ht="12.75" customHeight="1">
      <c r="A873" s="118"/>
      <c r="B873" s="119"/>
      <c r="C873" s="168"/>
      <c r="D873" s="168">
        <v>4120</v>
      </c>
      <c r="E873" s="169"/>
      <c r="F873" s="122" t="s">
        <v>131</v>
      </c>
      <c r="G873" s="158">
        <v>58</v>
      </c>
      <c r="H873" s="159">
        <v>24.5</v>
      </c>
      <c r="I873" s="125">
        <f t="shared" si="35"/>
        <v>42.241379310344826</v>
      </c>
      <c r="J873" s="122" t="s">
        <v>213</v>
      </c>
      <c r="K873" s="122"/>
      <c r="L873" s="126"/>
    </row>
    <row r="874" spans="1:12" s="160" customFormat="1" ht="12.75" customHeight="1">
      <c r="A874" s="118"/>
      <c r="B874" s="119"/>
      <c r="C874" s="168"/>
      <c r="D874" s="168">
        <v>4210</v>
      </c>
      <c r="E874" s="169"/>
      <c r="F874" s="122" t="s">
        <v>135</v>
      </c>
      <c r="G874" s="158">
        <v>500</v>
      </c>
      <c r="H874" s="159">
        <v>0</v>
      </c>
      <c r="I874" s="125">
        <f t="shared" si="35"/>
        <v>0</v>
      </c>
      <c r="J874" s="122" t="s">
        <v>240</v>
      </c>
      <c r="K874" s="122"/>
      <c r="L874" s="126"/>
    </row>
    <row r="875" spans="1:12" s="160" customFormat="1" ht="26.25" customHeight="1">
      <c r="A875" s="118"/>
      <c r="B875" s="119"/>
      <c r="C875" s="168"/>
      <c r="D875" s="168">
        <v>4300</v>
      </c>
      <c r="E875" s="169"/>
      <c r="F875" s="122" t="s">
        <v>144</v>
      </c>
      <c r="G875" s="158">
        <v>3800</v>
      </c>
      <c r="H875" s="159">
        <v>150</v>
      </c>
      <c r="I875" s="125">
        <f t="shared" si="35"/>
        <v>3.9473684210526314</v>
      </c>
      <c r="J875" s="122" t="s">
        <v>540</v>
      </c>
      <c r="K875" s="122"/>
      <c r="L875" s="126"/>
    </row>
    <row r="876" spans="1:12" s="160" customFormat="1" ht="12.75" customHeight="1">
      <c r="A876" s="118"/>
      <c r="B876" s="119"/>
      <c r="C876" s="168"/>
      <c r="D876" s="168">
        <v>4410</v>
      </c>
      <c r="E876" s="169"/>
      <c r="F876" s="122" t="s">
        <v>180</v>
      </c>
      <c r="G876" s="158">
        <v>800</v>
      </c>
      <c r="H876" s="159">
        <v>400</v>
      </c>
      <c r="I876" s="125">
        <f t="shared" si="35"/>
        <v>50</v>
      </c>
      <c r="J876" s="122" t="s">
        <v>273</v>
      </c>
      <c r="K876" s="122"/>
      <c r="L876" s="126"/>
    </row>
    <row r="877" spans="1:12" s="38" customFormat="1" ht="12.75">
      <c r="A877" s="133"/>
      <c r="B877" s="133"/>
      <c r="C877" s="134"/>
      <c r="D877" s="133"/>
      <c r="E877" s="135"/>
      <c r="F877" s="136"/>
      <c r="G877" s="137"/>
      <c r="H877" s="138"/>
      <c r="I877" s="115"/>
      <c r="J877" s="122"/>
      <c r="K877" s="122"/>
      <c r="L877" s="33"/>
    </row>
    <row r="878" spans="1:12" s="111" customFormat="1" ht="13.5" customHeight="1">
      <c r="A878" s="103" t="s">
        <v>541</v>
      </c>
      <c r="B878" s="103"/>
      <c r="C878" s="139"/>
      <c r="D878" s="103"/>
      <c r="E878" s="140"/>
      <c r="F878" s="107" t="s">
        <v>542</v>
      </c>
      <c r="G878" s="108">
        <f>SUM(G879:G897)/2</f>
        <v>575532</v>
      </c>
      <c r="H878" s="109">
        <f>SUM(H879:H897)/2</f>
        <v>328579.7400000001</v>
      </c>
      <c r="I878" s="110">
        <f aca="true" t="shared" si="36" ref="I878:I897">H878/G878*100</f>
        <v>57.09148057796962</v>
      </c>
      <c r="J878" s="107"/>
      <c r="K878" s="107"/>
      <c r="L878" s="33"/>
    </row>
    <row r="879" spans="1:12" s="127" customFormat="1" ht="12.75">
      <c r="A879" s="89"/>
      <c r="B879" s="90"/>
      <c r="C879" s="91">
        <v>80104</v>
      </c>
      <c r="D879" s="90"/>
      <c r="E879" s="92"/>
      <c r="F879" s="112" t="s">
        <v>432</v>
      </c>
      <c r="G879" s="113">
        <f>SUM(G880:G895)</f>
        <v>573532</v>
      </c>
      <c r="H879" s="114">
        <f>SUM(H880:H895)</f>
        <v>328579.74000000005</v>
      </c>
      <c r="I879" s="115">
        <f t="shared" si="36"/>
        <v>57.29056791948837</v>
      </c>
      <c r="J879" s="112"/>
      <c r="K879" s="112"/>
      <c r="L879" s="126"/>
    </row>
    <row r="880" spans="1:12" s="129" customFormat="1" ht="27" customHeight="1">
      <c r="A880" s="118"/>
      <c r="B880" s="119"/>
      <c r="C880" s="141"/>
      <c r="D880" s="168">
        <v>3020</v>
      </c>
      <c r="E880" s="169"/>
      <c r="F880" s="122" t="s">
        <v>208</v>
      </c>
      <c r="G880" s="205">
        <v>5117</v>
      </c>
      <c r="H880" s="145">
        <v>3480.72</v>
      </c>
      <c r="I880" s="125">
        <f t="shared" si="36"/>
        <v>68.02266953292944</v>
      </c>
      <c r="J880" s="122" t="s">
        <v>497</v>
      </c>
      <c r="K880" s="122"/>
      <c r="L880" s="126"/>
    </row>
    <row r="881" spans="1:12" s="129" customFormat="1" ht="12.75" customHeight="1">
      <c r="A881" s="118"/>
      <c r="B881" s="119"/>
      <c r="C881" s="147"/>
      <c r="D881" s="119">
        <v>4010</v>
      </c>
      <c r="E881" s="121"/>
      <c r="F881" s="122" t="s">
        <v>169</v>
      </c>
      <c r="G881" s="205">
        <v>382076</v>
      </c>
      <c r="H881" s="145">
        <v>196020.98</v>
      </c>
      <c r="I881" s="125">
        <f t="shared" si="36"/>
        <v>51.30418555470639</v>
      </c>
      <c r="J881" s="122" t="s">
        <v>210</v>
      </c>
      <c r="K881" s="122"/>
      <c r="L881" s="126"/>
    </row>
    <row r="882" spans="1:12" s="129" customFormat="1" ht="12.75" customHeight="1">
      <c r="A882" s="118"/>
      <c r="B882" s="119"/>
      <c r="C882" s="147"/>
      <c r="D882" s="168">
        <v>4040</v>
      </c>
      <c r="E882" s="169"/>
      <c r="F882" s="122" t="s">
        <v>127</v>
      </c>
      <c r="G882" s="205">
        <v>32656</v>
      </c>
      <c r="H882" s="145">
        <v>32655.7</v>
      </c>
      <c r="I882" s="125">
        <f t="shared" si="36"/>
        <v>99.99908133268006</v>
      </c>
      <c r="J882" s="122" t="s">
        <v>232</v>
      </c>
      <c r="K882" s="122"/>
      <c r="L882" s="126"/>
    </row>
    <row r="883" spans="1:12" s="129" customFormat="1" ht="12.75" customHeight="1">
      <c r="A883" s="118"/>
      <c r="B883" s="119"/>
      <c r="C883" s="147"/>
      <c r="D883" s="168">
        <v>4110</v>
      </c>
      <c r="E883" s="169"/>
      <c r="F883" s="122" t="s">
        <v>129</v>
      </c>
      <c r="G883" s="205">
        <v>72248</v>
      </c>
      <c r="H883" s="145">
        <v>40901.89</v>
      </c>
      <c r="I883" s="125">
        <f t="shared" si="36"/>
        <v>56.61317960358764</v>
      </c>
      <c r="J883" s="122" t="s">
        <v>212</v>
      </c>
      <c r="K883" s="122"/>
      <c r="L883" s="126"/>
    </row>
    <row r="884" spans="1:12" s="129" customFormat="1" ht="12.75" customHeight="1">
      <c r="A884" s="118"/>
      <c r="B884" s="119"/>
      <c r="C884" s="147"/>
      <c r="D884" s="168">
        <v>4120</v>
      </c>
      <c r="E884" s="169"/>
      <c r="F884" s="122" t="s">
        <v>131</v>
      </c>
      <c r="G884" s="205">
        <v>10981</v>
      </c>
      <c r="H884" s="145">
        <v>5088.08</v>
      </c>
      <c r="I884" s="125">
        <f t="shared" si="36"/>
        <v>46.33530643839359</v>
      </c>
      <c r="J884" s="122" t="s">
        <v>213</v>
      </c>
      <c r="K884" s="122"/>
      <c r="L884" s="126"/>
    </row>
    <row r="885" spans="1:12" s="129" customFormat="1" ht="12.75" customHeight="1">
      <c r="A885" s="118"/>
      <c r="B885" s="119"/>
      <c r="C885" s="147"/>
      <c r="D885" s="168">
        <v>4170</v>
      </c>
      <c r="E885" s="169"/>
      <c r="F885" s="122" t="s">
        <v>133</v>
      </c>
      <c r="G885" s="205">
        <v>769</v>
      </c>
      <c r="H885" s="145">
        <v>230.7</v>
      </c>
      <c r="I885" s="125">
        <f t="shared" si="36"/>
        <v>30</v>
      </c>
      <c r="J885" s="122" t="s">
        <v>216</v>
      </c>
      <c r="K885" s="122"/>
      <c r="L885" s="126"/>
    </row>
    <row r="886" spans="1:12" s="129" customFormat="1" ht="12.75" customHeight="1">
      <c r="A886" s="118"/>
      <c r="B886" s="119"/>
      <c r="C886" s="147"/>
      <c r="D886" s="168">
        <v>4210</v>
      </c>
      <c r="E886" s="169"/>
      <c r="F886" s="122" t="s">
        <v>135</v>
      </c>
      <c r="G886" s="205">
        <v>6500</v>
      </c>
      <c r="H886" s="145">
        <v>4709.37</v>
      </c>
      <c r="I886" s="125">
        <f t="shared" si="36"/>
        <v>72.45184615384616</v>
      </c>
      <c r="J886" s="122" t="s">
        <v>528</v>
      </c>
      <c r="K886" s="122"/>
      <c r="L886" s="126"/>
    </row>
    <row r="887" spans="1:12" s="129" customFormat="1" ht="12.75" customHeight="1">
      <c r="A887" s="118"/>
      <c r="B887" s="119"/>
      <c r="C887" s="147"/>
      <c r="D887" s="168">
        <v>4240</v>
      </c>
      <c r="E887" s="169"/>
      <c r="F887" s="122" t="s">
        <v>137</v>
      </c>
      <c r="G887" s="205">
        <v>1000</v>
      </c>
      <c r="H887" s="145">
        <v>831.96</v>
      </c>
      <c r="I887" s="125">
        <f t="shared" si="36"/>
        <v>83.196</v>
      </c>
      <c r="J887" s="122" t="s">
        <v>498</v>
      </c>
      <c r="K887" s="122"/>
      <c r="L887" s="126"/>
    </row>
    <row r="888" spans="1:12" s="129" customFormat="1" ht="12.75" customHeight="1">
      <c r="A888" s="118"/>
      <c r="B888" s="119"/>
      <c r="C888" s="147"/>
      <c r="D888" s="168">
        <v>4260</v>
      </c>
      <c r="E888" s="169"/>
      <c r="F888" s="122" t="s">
        <v>139</v>
      </c>
      <c r="G888" s="205">
        <v>27000</v>
      </c>
      <c r="H888" s="145">
        <v>19997.19</v>
      </c>
      <c r="I888" s="125">
        <f t="shared" si="36"/>
        <v>74.06366666666666</v>
      </c>
      <c r="J888" s="149" t="s">
        <v>499</v>
      </c>
      <c r="K888" s="149"/>
      <c r="L888" s="126"/>
    </row>
    <row r="889" spans="1:12" s="129" customFormat="1" ht="12.75" customHeight="1">
      <c r="A889" s="118"/>
      <c r="B889" s="119"/>
      <c r="C889" s="147"/>
      <c r="D889" s="168">
        <v>4270</v>
      </c>
      <c r="E889" s="169"/>
      <c r="F889" s="122" t="s">
        <v>141</v>
      </c>
      <c r="G889" s="205">
        <v>5000</v>
      </c>
      <c r="H889" s="145">
        <v>1923.52</v>
      </c>
      <c r="I889" s="125">
        <f t="shared" si="36"/>
        <v>38.4704</v>
      </c>
      <c r="J889" s="122" t="s">
        <v>500</v>
      </c>
      <c r="K889" s="122"/>
      <c r="L889" s="126"/>
    </row>
    <row r="890" spans="1:12" s="129" customFormat="1" ht="12.75" customHeight="1">
      <c r="A890" s="118"/>
      <c r="B890" s="119"/>
      <c r="C890" s="147"/>
      <c r="D890" s="168">
        <v>4280</v>
      </c>
      <c r="E890" s="169"/>
      <c r="F890" s="122" t="s">
        <v>142</v>
      </c>
      <c r="G890" s="205">
        <v>2000</v>
      </c>
      <c r="H890" s="145">
        <v>224</v>
      </c>
      <c r="I890" s="125">
        <f t="shared" si="36"/>
        <v>11.200000000000001</v>
      </c>
      <c r="J890" s="122" t="s">
        <v>143</v>
      </c>
      <c r="K890" s="122"/>
      <c r="L890" s="126"/>
    </row>
    <row r="891" spans="1:12" s="129" customFormat="1" ht="12.75" customHeight="1">
      <c r="A891" s="118"/>
      <c r="B891" s="119"/>
      <c r="C891" s="147"/>
      <c r="D891" s="168">
        <v>4300</v>
      </c>
      <c r="E891" s="169"/>
      <c r="F891" s="122" t="s">
        <v>501</v>
      </c>
      <c r="G891" s="205">
        <v>7000</v>
      </c>
      <c r="H891" s="145">
        <v>2582.77</v>
      </c>
      <c r="I891" s="125">
        <f t="shared" si="36"/>
        <v>36.89671428571428</v>
      </c>
      <c r="J891" s="122" t="s">
        <v>502</v>
      </c>
      <c r="K891" s="122"/>
      <c r="L891" s="126"/>
    </row>
    <row r="892" spans="1:12" s="129" customFormat="1" ht="12.75" customHeight="1">
      <c r="A892" s="118"/>
      <c r="B892" s="119"/>
      <c r="C892" s="147"/>
      <c r="D892" s="168">
        <v>4350</v>
      </c>
      <c r="E892" s="169"/>
      <c r="F892" s="122" t="s">
        <v>146</v>
      </c>
      <c r="G892" s="205">
        <v>700</v>
      </c>
      <c r="H892" s="145">
        <v>315.86</v>
      </c>
      <c r="I892" s="125">
        <f t="shared" si="36"/>
        <v>45.12285714285714</v>
      </c>
      <c r="J892" s="122" t="s">
        <v>255</v>
      </c>
      <c r="K892" s="122"/>
      <c r="L892" s="126"/>
    </row>
    <row r="893" spans="1:12" s="129" customFormat="1" ht="12.75" customHeight="1">
      <c r="A893" s="118"/>
      <c r="B893" s="119"/>
      <c r="C893" s="147"/>
      <c r="D893" s="168">
        <v>4410</v>
      </c>
      <c r="E893" s="169"/>
      <c r="F893" s="122" t="s">
        <v>180</v>
      </c>
      <c r="G893" s="205">
        <v>305</v>
      </c>
      <c r="H893" s="145">
        <v>0</v>
      </c>
      <c r="I893" s="125">
        <f t="shared" si="36"/>
        <v>0</v>
      </c>
      <c r="J893" s="122" t="s">
        <v>503</v>
      </c>
      <c r="K893" s="122"/>
      <c r="L893" s="126"/>
    </row>
    <row r="894" spans="1:12" s="129" customFormat="1" ht="12.75" customHeight="1">
      <c r="A894" s="118"/>
      <c r="B894" s="119"/>
      <c r="C894" s="147"/>
      <c r="D894" s="168">
        <v>4430</v>
      </c>
      <c r="E894" s="169"/>
      <c r="F894" s="122" t="s">
        <v>151</v>
      </c>
      <c r="G894" s="205">
        <v>80</v>
      </c>
      <c r="H894" s="145">
        <v>37</v>
      </c>
      <c r="I894" s="125">
        <f t="shared" si="36"/>
        <v>46.25</v>
      </c>
      <c r="J894" s="122" t="s">
        <v>223</v>
      </c>
      <c r="K894" s="122"/>
      <c r="L894" s="126"/>
    </row>
    <row r="895" spans="1:12" s="129" customFormat="1" ht="12.75" customHeight="1">
      <c r="A895" s="118"/>
      <c r="B895" s="119"/>
      <c r="C895" s="223"/>
      <c r="D895" s="168">
        <v>4440</v>
      </c>
      <c r="E895" s="169"/>
      <c r="F895" s="122" t="s">
        <v>153</v>
      </c>
      <c r="G895" s="205">
        <v>20100</v>
      </c>
      <c r="H895" s="145">
        <v>19580</v>
      </c>
      <c r="I895" s="125">
        <f t="shared" si="36"/>
        <v>97.41293532338308</v>
      </c>
      <c r="J895" s="122" t="s">
        <v>228</v>
      </c>
      <c r="K895" s="122"/>
      <c r="L895" s="126"/>
    </row>
    <row r="896" spans="1:12" s="127" customFormat="1" ht="12.75">
      <c r="A896" s="89"/>
      <c r="B896" s="92"/>
      <c r="C896" s="128">
        <v>80146</v>
      </c>
      <c r="D896" s="152"/>
      <c r="E896" s="92"/>
      <c r="F896" s="112" t="s">
        <v>159</v>
      </c>
      <c r="G896" s="113">
        <f>SUM(G897)</f>
        <v>2000</v>
      </c>
      <c r="H896" s="114">
        <f>SUM(H897)</f>
        <v>0</v>
      </c>
      <c r="I896" s="115">
        <f t="shared" si="36"/>
        <v>0</v>
      </c>
      <c r="J896" s="112"/>
      <c r="K896" s="112"/>
      <c r="L896" s="126"/>
    </row>
    <row r="897" spans="1:12" s="127" customFormat="1" ht="12.75" customHeight="1">
      <c r="A897" s="118"/>
      <c r="B897" s="121"/>
      <c r="C897" s="128"/>
      <c r="D897" s="148">
        <v>4300</v>
      </c>
      <c r="E897" s="121"/>
      <c r="F897" s="122" t="s">
        <v>144</v>
      </c>
      <c r="G897" s="123">
        <v>2000</v>
      </c>
      <c r="H897" s="124">
        <v>0</v>
      </c>
      <c r="I897" s="125">
        <f t="shared" si="36"/>
        <v>0</v>
      </c>
      <c r="J897" s="122" t="s">
        <v>455</v>
      </c>
      <c r="K897" s="122"/>
      <c r="L897" s="126"/>
    </row>
    <row r="898" spans="1:12" s="142" customFormat="1" ht="12.75">
      <c r="A898" s="118"/>
      <c r="B898" s="118"/>
      <c r="C898" s="143"/>
      <c r="D898" s="118"/>
      <c r="E898" s="144"/>
      <c r="F898" s="122"/>
      <c r="G898" s="123"/>
      <c r="H898" s="124"/>
      <c r="I898" s="115"/>
      <c r="J898" s="122"/>
      <c r="K898" s="122"/>
      <c r="L898" s="116"/>
    </row>
    <row r="899" spans="1:12" s="111" customFormat="1" ht="13.5" customHeight="1">
      <c r="A899" s="103" t="s">
        <v>543</v>
      </c>
      <c r="B899" s="103"/>
      <c r="C899" s="139"/>
      <c r="D899" s="103"/>
      <c r="E899" s="140"/>
      <c r="F899" s="107" t="s">
        <v>544</v>
      </c>
      <c r="G899" s="108">
        <f>SUM(G900:G915)/2</f>
        <v>118852</v>
      </c>
      <c r="H899" s="109">
        <f>SUM(H900:H915)/2</f>
        <v>58097.34</v>
      </c>
      <c r="I899" s="110">
        <f aca="true" t="shared" si="37" ref="I899:I915">H899/G899*100</f>
        <v>48.8820886480665</v>
      </c>
      <c r="J899" s="107"/>
      <c r="K899" s="107"/>
      <c r="L899" s="33"/>
    </row>
    <row r="900" spans="1:12" s="127" customFormat="1" ht="12.75">
      <c r="A900" s="89"/>
      <c r="B900" s="90"/>
      <c r="C900" s="91">
        <v>80104</v>
      </c>
      <c r="D900" s="90"/>
      <c r="E900" s="92"/>
      <c r="F900" s="112" t="s">
        <v>432</v>
      </c>
      <c r="G900" s="113">
        <f>SUM(G901:G913)</f>
        <v>117852</v>
      </c>
      <c r="H900" s="114">
        <f>SUM(H901:H913)</f>
        <v>58097.34</v>
      </c>
      <c r="I900" s="115">
        <f t="shared" si="37"/>
        <v>49.296863863150385</v>
      </c>
      <c r="J900" s="112"/>
      <c r="K900" s="112"/>
      <c r="L900" s="126"/>
    </row>
    <row r="901" spans="1:12" s="129" customFormat="1" ht="27" customHeight="1">
      <c r="A901" s="118"/>
      <c r="B901" s="119"/>
      <c r="C901" s="141"/>
      <c r="D901" s="168">
        <v>3020</v>
      </c>
      <c r="E901" s="169"/>
      <c r="F901" s="122" t="s">
        <v>208</v>
      </c>
      <c r="G901" s="205">
        <v>568</v>
      </c>
      <c r="H901" s="145">
        <v>0</v>
      </c>
      <c r="I901" s="125">
        <f t="shared" si="37"/>
        <v>0</v>
      </c>
      <c r="J901" s="122" t="s">
        <v>497</v>
      </c>
      <c r="K901" s="122"/>
      <c r="L901" s="126"/>
    </row>
    <row r="902" spans="1:12" s="129" customFormat="1" ht="12.75" customHeight="1">
      <c r="A902" s="118"/>
      <c r="B902" s="119"/>
      <c r="C902" s="147"/>
      <c r="D902" s="119">
        <v>4010</v>
      </c>
      <c r="E902" s="121"/>
      <c r="F902" s="122" t="s">
        <v>169</v>
      </c>
      <c r="G902" s="205">
        <v>78751</v>
      </c>
      <c r="H902" s="145">
        <v>37376.49</v>
      </c>
      <c r="I902" s="125">
        <f t="shared" si="37"/>
        <v>47.46160683673858</v>
      </c>
      <c r="J902" s="122" t="s">
        <v>210</v>
      </c>
      <c r="K902" s="122"/>
      <c r="L902" s="126"/>
    </row>
    <row r="903" spans="1:12" s="129" customFormat="1" ht="12.75" customHeight="1">
      <c r="A903" s="118"/>
      <c r="B903" s="119"/>
      <c r="C903" s="147"/>
      <c r="D903" s="168">
        <v>4040</v>
      </c>
      <c r="E903" s="169"/>
      <c r="F903" s="122" t="s">
        <v>127</v>
      </c>
      <c r="G903" s="205">
        <v>6022</v>
      </c>
      <c r="H903" s="145">
        <v>6021.6</v>
      </c>
      <c r="I903" s="125">
        <f t="shared" si="37"/>
        <v>99.9933576884756</v>
      </c>
      <c r="J903" s="122" t="s">
        <v>232</v>
      </c>
      <c r="K903" s="122"/>
      <c r="L903" s="126"/>
    </row>
    <row r="904" spans="1:12" s="129" customFormat="1" ht="12.75" customHeight="1">
      <c r="A904" s="118"/>
      <c r="B904" s="119"/>
      <c r="C904" s="147"/>
      <c r="D904" s="168">
        <v>4110</v>
      </c>
      <c r="E904" s="169"/>
      <c r="F904" s="122" t="s">
        <v>129</v>
      </c>
      <c r="G904" s="205">
        <v>14649</v>
      </c>
      <c r="H904" s="145">
        <v>7977.03</v>
      </c>
      <c r="I904" s="125">
        <f t="shared" si="37"/>
        <v>54.45443374974401</v>
      </c>
      <c r="J904" s="122" t="s">
        <v>212</v>
      </c>
      <c r="K904" s="122"/>
      <c r="L904" s="126"/>
    </row>
    <row r="905" spans="1:12" s="129" customFormat="1" ht="12.75" customHeight="1">
      <c r="A905" s="118"/>
      <c r="B905" s="119"/>
      <c r="C905" s="147"/>
      <c r="D905" s="168">
        <v>4120</v>
      </c>
      <c r="E905" s="169"/>
      <c r="F905" s="122" t="s">
        <v>131</v>
      </c>
      <c r="G905" s="205">
        <v>2211</v>
      </c>
      <c r="H905" s="145">
        <v>897.33</v>
      </c>
      <c r="I905" s="125">
        <f t="shared" si="37"/>
        <v>40.58480325644505</v>
      </c>
      <c r="J905" s="122" t="s">
        <v>213</v>
      </c>
      <c r="K905" s="122"/>
      <c r="L905" s="126"/>
    </row>
    <row r="906" spans="1:12" s="129" customFormat="1" ht="12.75" customHeight="1">
      <c r="A906" s="118"/>
      <c r="B906" s="119"/>
      <c r="C906" s="147"/>
      <c r="D906" s="168">
        <v>4210</v>
      </c>
      <c r="E906" s="169"/>
      <c r="F906" s="122" t="s">
        <v>135</v>
      </c>
      <c r="G906" s="205">
        <v>4600</v>
      </c>
      <c r="H906" s="145">
        <v>1238.74</v>
      </c>
      <c r="I906" s="125">
        <f t="shared" si="37"/>
        <v>26.92913043478261</v>
      </c>
      <c r="J906" s="122" t="s">
        <v>511</v>
      </c>
      <c r="K906" s="122"/>
      <c r="L906" s="126"/>
    </row>
    <row r="907" spans="1:12" s="129" customFormat="1" ht="12.75" customHeight="1">
      <c r="A907" s="118"/>
      <c r="B907" s="119"/>
      <c r="C907" s="147"/>
      <c r="D907" s="168">
        <v>4240</v>
      </c>
      <c r="E907" s="169"/>
      <c r="F907" s="122" t="s">
        <v>137</v>
      </c>
      <c r="G907" s="205">
        <v>400</v>
      </c>
      <c r="H907" s="145">
        <v>0</v>
      </c>
      <c r="I907" s="125">
        <f t="shared" si="37"/>
        <v>0</v>
      </c>
      <c r="J907" s="122" t="s">
        <v>498</v>
      </c>
      <c r="K907" s="122"/>
      <c r="L907" s="126"/>
    </row>
    <row r="908" spans="1:12" s="129" customFormat="1" ht="12.75" customHeight="1">
      <c r="A908" s="118"/>
      <c r="B908" s="119"/>
      <c r="C908" s="147"/>
      <c r="D908" s="168">
        <v>4270</v>
      </c>
      <c r="E908" s="169"/>
      <c r="F908" s="122" t="s">
        <v>141</v>
      </c>
      <c r="G908" s="205">
        <v>3000</v>
      </c>
      <c r="H908" s="145">
        <v>122</v>
      </c>
      <c r="I908" s="125">
        <f t="shared" si="37"/>
        <v>4.066666666666666</v>
      </c>
      <c r="J908" s="122" t="s">
        <v>500</v>
      </c>
      <c r="K908" s="122"/>
      <c r="L908" s="126"/>
    </row>
    <row r="909" spans="1:12" s="129" customFormat="1" ht="12.75" customHeight="1">
      <c r="A909" s="118"/>
      <c r="B909" s="119"/>
      <c r="C909" s="147"/>
      <c r="D909" s="168">
        <v>4280</v>
      </c>
      <c r="E909" s="169"/>
      <c r="F909" s="122" t="s">
        <v>142</v>
      </c>
      <c r="G909" s="205">
        <v>338</v>
      </c>
      <c r="H909" s="145">
        <v>47</v>
      </c>
      <c r="I909" s="125">
        <f t="shared" si="37"/>
        <v>13.905325443786982</v>
      </c>
      <c r="J909" s="122" t="s">
        <v>143</v>
      </c>
      <c r="K909" s="122"/>
      <c r="L909" s="126"/>
    </row>
    <row r="910" spans="1:12" s="129" customFormat="1" ht="12.75" customHeight="1">
      <c r="A910" s="118"/>
      <c r="B910" s="119"/>
      <c r="C910" s="147"/>
      <c r="D910" s="168">
        <v>4300</v>
      </c>
      <c r="E910" s="169"/>
      <c r="F910" s="122" t="s">
        <v>501</v>
      </c>
      <c r="G910" s="205">
        <v>3693</v>
      </c>
      <c r="H910" s="145">
        <v>994.15</v>
      </c>
      <c r="I910" s="125">
        <f t="shared" si="37"/>
        <v>26.919848361765503</v>
      </c>
      <c r="J910" s="122" t="s">
        <v>502</v>
      </c>
      <c r="K910" s="122"/>
      <c r="L910" s="126"/>
    </row>
    <row r="911" spans="1:12" s="129" customFormat="1" ht="12.75" customHeight="1">
      <c r="A911" s="118"/>
      <c r="B911" s="119"/>
      <c r="C911" s="147"/>
      <c r="D911" s="168">
        <v>4410</v>
      </c>
      <c r="E911" s="169"/>
      <c r="F911" s="122" t="s">
        <v>180</v>
      </c>
      <c r="G911" s="205">
        <v>20</v>
      </c>
      <c r="H911" s="145">
        <v>0</v>
      </c>
      <c r="I911" s="125">
        <f t="shared" si="37"/>
        <v>0</v>
      </c>
      <c r="J911" s="122" t="s">
        <v>503</v>
      </c>
      <c r="K911" s="122"/>
      <c r="L911" s="126"/>
    </row>
    <row r="912" spans="1:12" s="129" customFormat="1" ht="12.75">
      <c r="A912" s="118"/>
      <c r="B912" s="119"/>
      <c r="C912" s="147"/>
      <c r="D912" s="168">
        <v>4430</v>
      </c>
      <c r="E912" s="169"/>
      <c r="F912" s="122" t="s">
        <v>151</v>
      </c>
      <c r="G912" s="205">
        <v>100</v>
      </c>
      <c r="H912" s="145">
        <v>0</v>
      </c>
      <c r="I912" s="125">
        <f t="shared" si="37"/>
        <v>0</v>
      </c>
      <c r="J912" s="122"/>
      <c r="K912" s="122"/>
      <c r="L912" s="126"/>
    </row>
    <row r="913" spans="1:12" s="129" customFormat="1" ht="12.75" customHeight="1">
      <c r="A913" s="118"/>
      <c r="B913" s="119"/>
      <c r="C913" s="223"/>
      <c r="D913" s="168">
        <v>4440</v>
      </c>
      <c r="E913" s="169"/>
      <c r="F913" s="122" t="s">
        <v>153</v>
      </c>
      <c r="G913" s="205">
        <v>3500</v>
      </c>
      <c r="H913" s="145">
        <v>3423</v>
      </c>
      <c r="I913" s="125">
        <f t="shared" si="37"/>
        <v>97.8</v>
      </c>
      <c r="J913" s="122" t="s">
        <v>228</v>
      </c>
      <c r="K913" s="122"/>
      <c r="L913" s="126"/>
    </row>
    <row r="914" spans="1:12" s="127" customFormat="1" ht="12.75">
      <c r="A914" s="89"/>
      <c r="B914" s="92"/>
      <c r="C914" s="128">
        <v>80146</v>
      </c>
      <c r="D914" s="152"/>
      <c r="E914" s="92"/>
      <c r="F914" s="112" t="s">
        <v>159</v>
      </c>
      <c r="G914" s="113">
        <f>SUM(G915)</f>
        <v>1000</v>
      </c>
      <c r="H914" s="114">
        <f>SUM(H915)</f>
        <v>0</v>
      </c>
      <c r="I914" s="115">
        <f t="shared" si="37"/>
        <v>0</v>
      </c>
      <c r="J914" s="112"/>
      <c r="K914" s="112"/>
      <c r="L914" s="126"/>
    </row>
    <row r="915" spans="1:12" s="127" customFormat="1" ht="12.75" customHeight="1">
      <c r="A915" s="118"/>
      <c r="B915" s="121"/>
      <c r="C915" s="128"/>
      <c r="D915" s="148">
        <v>4300</v>
      </c>
      <c r="E915" s="121"/>
      <c r="F915" s="122" t="s">
        <v>144</v>
      </c>
      <c r="G915" s="123">
        <v>1000</v>
      </c>
      <c r="H915" s="124">
        <v>0</v>
      </c>
      <c r="I915" s="125">
        <f t="shared" si="37"/>
        <v>0</v>
      </c>
      <c r="J915" s="122" t="s">
        <v>512</v>
      </c>
      <c r="K915" s="122"/>
      <c r="L915" s="126"/>
    </row>
    <row r="916" spans="1:12" s="142" customFormat="1" ht="12.75">
      <c r="A916" s="118"/>
      <c r="B916" s="118"/>
      <c r="C916" s="143"/>
      <c r="D916" s="118"/>
      <c r="E916" s="144"/>
      <c r="F916" s="122"/>
      <c r="G916" s="123"/>
      <c r="H916" s="124"/>
      <c r="I916" s="115"/>
      <c r="J916" s="122"/>
      <c r="K916" s="122"/>
      <c r="L916" s="116"/>
    </row>
    <row r="917" spans="1:12" s="111" customFormat="1" ht="12.75" customHeight="1">
      <c r="A917" s="103" t="s">
        <v>545</v>
      </c>
      <c r="B917" s="103"/>
      <c r="C917" s="139"/>
      <c r="D917" s="103"/>
      <c r="E917" s="140"/>
      <c r="F917" s="107" t="s">
        <v>546</v>
      </c>
      <c r="G917" s="108">
        <f>SUM(G918:G935)/2</f>
        <v>418177</v>
      </c>
      <c r="H917" s="109">
        <f>SUM(H918:H935)/2</f>
        <v>227116.26</v>
      </c>
      <c r="I917" s="110">
        <f aca="true" t="shared" si="38" ref="I917:I935">H917/G917*100</f>
        <v>54.3110357575859</v>
      </c>
      <c r="J917" s="107"/>
      <c r="K917" s="107"/>
      <c r="L917" s="33"/>
    </row>
    <row r="918" spans="1:12" s="127" customFormat="1" ht="12.75">
      <c r="A918" s="89"/>
      <c r="B918" s="90"/>
      <c r="C918" s="91">
        <v>80146</v>
      </c>
      <c r="D918" s="90"/>
      <c r="E918" s="92"/>
      <c r="F918" s="112" t="s">
        <v>432</v>
      </c>
      <c r="G918" s="113">
        <f>SUM(G919:G933)</f>
        <v>414117</v>
      </c>
      <c r="H918" s="114">
        <f>SUM(H919:H933)</f>
        <v>225860.26</v>
      </c>
      <c r="I918" s="115">
        <f t="shared" si="38"/>
        <v>54.54020482134276</v>
      </c>
      <c r="J918" s="112"/>
      <c r="K918" s="112"/>
      <c r="L918" s="126"/>
    </row>
    <row r="919" spans="1:12" s="129" customFormat="1" ht="27" customHeight="1">
      <c r="A919" s="118"/>
      <c r="B919" s="119"/>
      <c r="C919" s="141"/>
      <c r="D919" s="168">
        <v>3020</v>
      </c>
      <c r="E919" s="169"/>
      <c r="F919" s="122" t="s">
        <v>208</v>
      </c>
      <c r="G919" s="205">
        <v>3916</v>
      </c>
      <c r="H919" s="145">
        <v>675.14</v>
      </c>
      <c r="I919" s="125">
        <f t="shared" si="38"/>
        <v>17.240551583248212</v>
      </c>
      <c r="J919" s="122" t="s">
        <v>497</v>
      </c>
      <c r="K919" s="122"/>
      <c r="L919" s="126"/>
    </row>
    <row r="920" spans="1:12" s="129" customFormat="1" ht="12.75" customHeight="1">
      <c r="A920" s="118"/>
      <c r="B920" s="119"/>
      <c r="C920" s="147"/>
      <c r="D920" s="119">
        <v>4010</v>
      </c>
      <c r="E920" s="121"/>
      <c r="F920" s="122" t="s">
        <v>169</v>
      </c>
      <c r="G920" s="205">
        <v>278042</v>
      </c>
      <c r="H920" s="145">
        <v>142022.96</v>
      </c>
      <c r="I920" s="125">
        <f t="shared" si="38"/>
        <v>51.07967860970645</v>
      </c>
      <c r="J920" s="122" t="s">
        <v>210</v>
      </c>
      <c r="K920" s="122"/>
      <c r="L920" s="126"/>
    </row>
    <row r="921" spans="1:12" s="129" customFormat="1" ht="12.75" customHeight="1">
      <c r="A921" s="118"/>
      <c r="B921" s="119"/>
      <c r="C921" s="147"/>
      <c r="D921" s="168">
        <v>4040</v>
      </c>
      <c r="E921" s="169"/>
      <c r="F921" s="122" t="s">
        <v>127</v>
      </c>
      <c r="G921" s="205">
        <v>21634</v>
      </c>
      <c r="H921" s="145">
        <v>21633.6</v>
      </c>
      <c r="I921" s="125">
        <f t="shared" si="38"/>
        <v>99.99815105851899</v>
      </c>
      <c r="J921" s="122" t="s">
        <v>232</v>
      </c>
      <c r="K921" s="122"/>
      <c r="L921" s="126"/>
    </row>
    <row r="922" spans="1:12" s="129" customFormat="1" ht="12.75" customHeight="1">
      <c r="A922" s="118"/>
      <c r="B922" s="119"/>
      <c r="C922" s="147"/>
      <c r="D922" s="168">
        <v>4110</v>
      </c>
      <c r="E922" s="169"/>
      <c r="F922" s="122" t="s">
        <v>129</v>
      </c>
      <c r="G922" s="205">
        <v>51073</v>
      </c>
      <c r="H922" s="145">
        <v>29206.72</v>
      </c>
      <c r="I922" s="125">
        <f t="shared" si="38"/>
        <v>57.186223640671194</v>
      </c>
      <c r="J922" s="122" t="s">
        <v>212</v>
      </c>
      <c r="K922" s="122"/>
      <c r="L922" s="126"/>
    </row>
    <row r="923" spans="1:12" s="129" customFormat="1" ht="12.75" customHeight="1">
      <c r="A923" s="118"/>
      <c r="B923" s="119"/>
      <c r="C923" s="147"/>
      <c r="D923" s="168">
        <v>4120</v>
      </c>
      <c r="E923" s="169"/>
      <c r="F923" s="122" t="s">
        <v>131</v>
      </c>
      <c r="G923" s="205">
        <v>7583</v>
      </c>
      <c r="H923" s="145">
        <v>3441.69</v>
      </c>
      <c r="I923" s="125">
        <f t="shared" si="38"/>
        <v>45.38691810629039</v>
      </c>
      <c r="J923" s="122" t="s">
        <v>213</v>
      </c>
      <c r="K923" s="122"/>
      <c r="L923" s="126"/>
    </row>
    <row r="924" spans="1:12" s="129" customFormat="1" ht="12.75" customHeight="1">
      <c r="A924" s="118"/>
      <c r="B924" s="119"/>
      <c r="C924" s="147"/>
      <c r="D924" s="168">
        <v>4210</v>
      </c>
      <c r="E924" s="169"/>
      <c r="F924" s="122" t="s">
        <v>135</v>
      </c>
      <c r="G924" s="205">
        <v>15000</v>
      </c>
      <c r="H924" s="145">
        <v>4060.47</v>
      </c>
      <c r="I924" s="125">
        <f t="shared" si="38"/>
        <v>27.0698</v>
      </c>
      <c r="J924" s="122" t="s">
        <v>217</v>
      </c>
      <c r="K924" s="122"/>
      <c r="L924" s="126"/>
    </row>
    <row r="925" spans="1:12" s="129" customFormat="1" ht="12.75" customHeight="1">
      <c r="A925" s="118"/>
      <c r="B925" s="119"/>
      <c r="C925" s="147"/>
      <c r="D925" s="168">
        <v>4240</v>
      </c>
      <c r="E925" s="169"/>
      <c r="F925" s="122" t="s">
        <v>137</v>
      </c>
      <c r="G925" s="205">
        <v>800</v>
      </c>
      <c r="H925" s="145">
        <v>0</v>
      </c>
      <c r="I925" s="125">
        <f t="shared" si="38"/>
        <v>0</v>
      </c>
      <c r="J925" s="122" t="s">
        <v>498</v>
      </c>
      <c r="K925" s="122"/>
      <c r="L925" s="126"/>
    </row>
    <row r="926" spans="1:12" s="129" customFormat="1" ht="12.75" customHeight="1">
      <c r="A926" s="118"/>
      <c r="B926" s="119"/>
      <c r="C926" s="147"/>
      <c r="D926" s="168">
        <v>4260</v>
      </c>
      <c r="E926" s="169"/>
      <c r="F926" s="122" t="s">
        <v>139</v>
      </c>
      <c r="G926" s="205">
        <v>11800</v>
      </c>
      <c r="H926" s="145">
        <v>7483.27</v>
      </c>
      <c r="I926" s="125">
        <f t="shared" si="38"/>
        <v>63.417542372881364</v>
      </c>
      <c r="J926" s="149" t="s">
        <v>278</v>
      </c>
      <c r="K926" s="149"/>
      <c r="L926" s="126"/>
    </row>
    <row r="927" spans="1:12" s="129" customFormat="1" ht="12.75" customHeight="1">
      <c r="A927" s="118"/>
      <c r="B927" s="119"/>
      <c r="C927" s="147"/>
      <c r="D927" s="168">
        <v>4270</v>
      </c>
      <c r="E927" s="169"/>
      <c r="F927" s="122" t="s">
        <v>141</v>
      </c>
      <c r="G927" s="205">
        <v>2206</v>
      </c>
      <c r="H927" s="145">
        <v>0</v>
      </c>
      <c r="I927" s="125">
        <f t="shared" si="38"/>
        <v>0</v>
      </c>
      <c r="J927" s="122" t="s">
        <v>500</v>
      </c>
      <c r="K927" s="122"/>
      <c r="L927" s="126"/>
    </row>
    <row r="928" spans="1:12" s="129" customFormat="1" ht="12.75" customHeight="1">
      <c r="A928" s="118"/>
      <c r="B928" s="119"/>
      <c r="C928" s="147"/>
      <c r="D928" s="168">
        <v>4280</v>
      </c>
      <c r="E928" s="169"/>
      <c r="F928" s="122" t="s">
        <v>142</v>
      </c>
      <c r="G928" s="205">
        <v>1000</v>
      </c>
      <c r="H928" s="145">
        <v>173</v>
      </c>
      <c r="I928" s="125">
        <f t="shared" si="38"/>
        <v>17.299999999999997</v>
      </c>
      <c r="J928" s="122" t="s">
        <v>143</v>
      </c>
      <c r="K928" s="122"/>
      <c r="L928" s="126"/>
    </row>
    <row r="929" spans="1:12" s="129" customFormat="1" ht="12.75" customHeight="1">
      <c r="A929" s="118"/>
      <c r="B929" s="119"/>
      <c r="C929" s="147"/>
      <c r="D929" s="168">
        <v>4300</v>
      </c>
      <c r="E929" s="169"/>
      <c r="F929" s="122" t="s">
        <v>501</v>
      </c>
      <c r="G929" s="205">
        <v>5000</v>
      </c>
      <c r="H929" s="145">
        <v>2452.93</v>
      </c>
      <c r="I929" s="125">
        <f t="shared" si="38"/>
        <v>49.0586</v>
      </c>
      <c r="J929" s="122" t="s">
        <v>508</v>
      </c>
      <c r="K929" s="122"/>
      <c r="L929" s="126"/>
    </row>
    <row r="930" spans="1:12" s="129" customFormat="1" ht="12.75" customHeight="1">
      <c r="A930" s="118"/>
      <c r="B930" s="121"/>
      <c r="C930" s="147"/>
      <c r="D930" s="248">
        <v>4350</v>
      </c>
      <c r="E930" s="169"/>
      <c r="F930" s="122" t="s">
        <v>146</v>
      </c>
      <c r="G930" s="205">
        <v>700</v>
      </c>
      <c r="H930" s="145">
        <v>72.48</v>
      </c>
      <c r="I930" s="125">
        <f t="shared" si="38"/>
        <v>10.354285714285714</v>
      </c>
      <c r="J930" s="122" t="s">
        <v>255</v>
      </c>
      <c r="K930" s="122"/>
      <c r="L930" s="126"/>
    </row>
    <row r="931" spans="1:12" s="129" customFormat="1" ht="12.75" customHeight="1">
      <c r="A931" s="118"/>
      <c r="B931" s="121"/>
      <c r="C931" s="147"/>
      <c r="D931" s="248">
        <v>4410</v>
      </c>
      <c r="E931" s="169"/>
      <c r="F931" s="122" t="s">
        <v>180</v>
      </c>
      <c r="G931" s="205">
        <v>229</v>
      </c>
      <c r="H931" s="145">
        <v>0</v>
      </c>
      <c r="I931" s="125">
        <f t="shared" si="38"/>
        <v>0</v>
      </c>
      <c r="J931" s="122" t="s">
        <v>503</v>
      </c>
      <c r="K931" s="122"/>
      <c r="L931" s="126"/>
    </row>
    <row r="932" spans="1:12" s="129" customFormat="1" ht="12.75" customHeight="1">
      <c r="A932" s="118"/>
      <c r="B932" s="121"/>
      <c r="C932" s="147"/>
      <c r="D932" s="248">
        <v>4430</v>
      </c>
      <c r="E932" s="169"/>
      <c r="F932" s="122" t="s">
        <v>151</v>
      </c>
      <c r="G932" s="205">
        <v>134</v>
      </c>
      <c r="H932" s="145">
        <v>62</v>
      </c>
      <c r="I932" s="125">
        <f t="shared" si="38"/>
        <v>46.26865671641791</v>
      </c>
      <c r="J932" s="122" t="s">
        <v>518</v>
      </c>
      <c r="K932" s="122"/>
      <c r="L932" s="126"/>
    </row>
    <row r="933" spans="1:12" s="129" customFormat="1" ht="12.75" customHeight="1">
      <c r="A933" s="118"/>
      <c r="B933" s="121"/>
      <c r="C933" s="147"/>
      <c r="D933" s="248">
        <v>4440</v>
      </c>
      <c r="E933" s="169"/>
      <c r="F933" s="122" t="s">
        <v>153</v>
      </c>
      <c r="G933" s="205">
        <v>15000</v>
      </c>
      <c r="H933" s="145">
        <v>14576</v>
      </c>
      <c r="I933" s="125">
        <f t="shared" si="38"/>
        <v>97.17333333333333</v>
      </c>
      <c r="J933" s="122" t="s">
        <v>228</v>
      </c>
      <c r="K933" s="122"/>
      <c r="L933" s="126"/>
    </row>
    <row r="934" spans="1:12" s="127" customFormat="1" ht="12.75">
      <c r="A934" s="89"/>
      <c r="B934" s="92"/>
      <c r="C934" s="128">
        <v>80146</v>
      </c>
      <c r="D934" s="152"/>
      <c r="E934" s="92"/>
      <c r="F934" s="112" t="s">
        <v>159</v>
      </c>
      <c r="G934" s="113">
        <f>SUM(G935)</f>
        <v>4060</v>
      </c>
      <c r="H934" s="114">
        <f>SUM(H935)</f>
        <v>1256</v>
      </c>
      <c r="I934" s="115">
        <f t="shared" si="38"/>
        <v>30.935960591133004</v>
      </c>
      <c r="J934" s="112"/>
      <c r="K934" s="112"/>
      <c r="L934" s="126"/>
    </row>
    <row r="935" spans="1:12" s="127" customFormat="1" ht="12.75" customHeight="1">
      <c r="A935" s="118"/>
      <c r="B935" s="121"/>
      <c r="C935" s="128"/>
      <c r="D935" s="148">
        <v>4300</v>
      </c>
      <c r="E935" s="121"/>
      <c r="F935" s="122" t="s">
        <v>144</v>
      </c>
      <c r="G935" s="123">
        <v>4060</v>
      </c>
      <c r="H935" s="124">
        <v>1256</v>
      </c>
      <c r="I935" s="125">
        <f t="shared" si="38"/>
        <v>30.935960591133004</v>
      </c>
      <c r="J935" s="122" t="s">
        <v>523</v>
      </c>
      <c r="K935" s="122"/>
      <c r="L935" s="126"/>
    </row>
    <row r="936" spans="1:12" s="142" customFormat="1" ht="12.75">
      <c r="A936" s="118"/>
      <c r="B936" s="118"/>
      <c r="C936" s="143"/>
      <c r="D936" s="118"/>
      <c r="E936" s="144"/>
      <c r="F936" s="122"/>
      <c r="G936" s="123"/>
      <c r="H936" s="124"/>
      <c r="I936" s="115"/>
      <c r="J936" s="122"/>
      <c r="K936" s="122"/>
      <c r="L936" s="116"/>
    </row>
    <row r="937" spans="1:12" s="111" customFormat="1" ht="13.5" customHeight="1">
      <c r="A937" s="103" t="s">
        <v>547</v>
      </c>
      <c r="B937" s="103"/>
      <c r="C937" s="139"/>
      <c r="D937" s="103"/>
      <c r="E937" s="140"/>
      <c r="F937" s="107" t="s">
        <v>548</v>
      </c>
      <c r="G937" s="108">
        <f>SUM(G938:G954)/2</f>
        <v>905624</v>
      </c>
      <c r="H937" s="109">
        <f>SUM(H938:H954)/2</f>
        <v>476172.54999999993</v>
      </c>
      <c r="I937" s="110">
        <f aca="true" t="shared" si="39" ref="I937:I954">H937/G937*100</f>
        <v>52.579497672323164</v>
      </c>
      <c r="J937" s="107"/>
      <c r="K937" s="107"/>
      <c r="L937" s="33"/>
    </row>
    <row r="938" spans="1:12" s="127" customFormat="1" ht="12.75">
      <c r="A938" s="89"/>
      <c r="B938" s="90"/>
      <c r="C938" s="91">
        <v>80104</v>
      </c>
      <c r="D938" s="90"/>
      <c r="E938" s="92"/>
      <c r="F938" s="112" t="s">
        <v>432</v>
      </c>
      <c r="G938" s="113">
        <f>SUM(G939:G952)</f>
        <v>902077</v>
      </c>
      <c r="H938" s="114">
        <f>SUM(H939:H952)</f>
        <v>474625.54999999993</v>
      </c>
      <c r="I938" s="115">
        <f t="shared" si="39"/>
        <v>52.61474907352698</v>
      </c>
      <c r="J938" s="112"/>
      <c r="K938" s="112"/>
      <c r="L938" s="126"/>
    </row>
    <row r="939" spans="1:12" s="129" customFormat="1" ht="26.25" customHeight="1">
      <c r="A939" s="118"/>
      <c r="B939" s="119"/>
      <c r="C939" s="141"/>
      <c r="D939" s="168">
        <v>3020</v>
      </c>
      <c r="E939" s="169"/>
      <c r="F939" s="122" t="s">
        <v>208</v>
      </c>
      <c r="G939" s="205">
        <v>7207</v>
      </c>
      <c r="H939" s="145">
        <v>1193.5</v>
      </c>
      <c r="I939" s="125">
        <f t="shared" si="39"/>
        <v>16.560288608297487</v>
      </c>
      <c r="J939" s="122" t="s">
        <v>497</v>
      </c>
      <c r="K939" s="122"/>
      <c r="L939" s="126"/>
    </row>
    <row r="940" spans="1:12" s="129" customFormat="1" ht="12.75" customHeight="1">
      <c r="A940" s="118"/>
      <c r="B940" s="119"/>
      <c r="C940" s="147"/>
      <c r="D940" s="119">
        <v>4010</v>
      </c>
      <c r="E940" s="121"/>
      <c r="F940" s="122" t="s">
        <v>169</v>
      </c>
      <c r="G940" s="205">
        <v>562892</v>
      </c>
      <c r="H940" s="145">
        <v>282622.91</v>
      </c>
      <c r="I940" s="125">
        <f t="shared" si="39"/>
        <v>50.20908273700816</v>
      </c>
      <c r="J940" s="122" t="s">
        <v>210</v>
      </c>
      <c r="K940" s="122"/>
      <c r="L940" s="126"/>
    </row>
    <row r="941" spans="1:12" s="129" customFormat="1" ht="12.75" customHeight="1">
      <c r="A941" s="118"/>
      <c r="B941" s="119"/>
      <c r="C941" s="147"/>
      <c r="D941" s="168">
        <v>4040</v>
      </c>
      <c r="E941" s="169"/>
      <c r="F941" s="122" t="s">
        <v>127</v>
      </c>
      <c r="G941" s="205">
        <v>45101</v>
      </c>
      <c r="H941" s="145">
        <v>45100.8</v>
      </c>
      <c r="I941" s="125">
        <f t="shared" si="39"/>
        <v>99.99955655085255</v>
      </c>
      <c r="J941" s="122" t="s">
        <v>232</v>
      </c>
      <c r="K941" s="122"/>
      <c r="L941" s="126"/>
    </row>
    <row r="942" spans="1:12" s="129" customFormat="1" ht="12.75" customHeight="1">
      <c r="A942" s="118"/>
      <c r="B942" s="119"/>
      <c r="C942" s="147"/>
      <c r="D942" s="168">
        <v>4110</v>
      </c>
      <c r="E942" s="169"/>
      <c r="F942" s="122" t="s">
        <v>129</v>
      </c>
      <c r="G942" s="205">
        <v>112800</v>
      </c>
      <c r="H942" s="145">
        <v>50174.19</v>
      </c>
      <c r="I942" s="125">
        <f t="shared" si="39"/>
        <v>44.480664893617025</v>
      </c>
      <c r="J942" s="122" t="s">
        <v>212</v>
      </c>
      <c r="K942" s="122"/>
      <c r="L942" s="126"/>
    </row>
    <row r="943" spans="1:12" s="129" customFormat="1" ht="12.75" customHeight="1">
      <c r="A943" s="118"/>
      <c r="B943" s="119"/>
      <c r="C943" s="147"/>
      <c r="D943" s="168">
        <v>4120</v>
      </c>
      <c r="E943" s="169"/>
      <c r="F943" s="122" t="s">
        <v>131</v>
      </c>
      <c r="G943" s="205">
        <v>15431</v>
      </c>
      <c r="H943" s="145">
        <v>6971.92</v>
      </c>
      <c r="I943" s="125">
        <f t="shared" si="39"/>
        <v>45.1812585056056</v>
      </c>
      <c r="J943" s="122" t="s">
        <v>213</v>
      </c>
      <c r="K943" s="122"/>
      <c r="L943" s="126"/>
    </row>
    <row r="944" spans="1:12" s="129" customFormat="1" ht="12.75" customHeight="1">
      <c r="A944" s="118"/>
      <c r="B944" s="119"/>
      <c r="C944" s="147"/>
      <c r="D944" s="168">
        <v>4210</v>
      </c>
      <c r="E944" s="169"/>
      <c r="F944" s="122" t="s">
        <v>135</v>
      </c>
      <c r="G944" s="205">
        <v>8200</v>
      </c>
      <c r="H944" s="145">
        <v>2343.8</v>
      </c>
      <c r="I944" s="125">
        <f t="shared" si="39"/>
        <v>28.582926829268295</v>
      </c>
      <c r="J944" s="122" t="s">
        <v>217</v>
      </c>
      <c r="K944" s="122"/>
      <c r="L944" s="126"/>
    </row>
    <row r="945" spans="1:12" s="129" customFormat="1" ht="12.75" customHeight="1">
      <c r="A945" s="118"/>
      <c r="B945" s="119"/>
      <c r="C945" s="147"/>
      <c r="D945" s="168">
        <v>4240</v>
      </c>
      <c r="E945" s="169"/>
      <c r="F945" s="122" t="s">
        <v>137</v>
      </c>
      <c r="G945" s="205">
        <v>1214</v>
      </c>
      <c r="H945" s="145">
        <v>0</v>
      </c>
      <c r="I945" s="125">
        <f t="shared" si="39"/>
        <v>0</v>
      </c>
      <c r="J945" s="122" t="s">
        <v>498</v>
      </c>
      <c r="K945" s="122"/>
      <c r="L945" s="126"/>
    </row>
    <row r="946" spans="1:12" s="129" customFormat="1" ht="12.75" customHeight="1">
      <c r="A946" s="118"/>
      <c r="B946" s="119"/>
      <c r="C946" s="147"/>
      <c r="D946" s="168">
        <v>4260</v>
      </c>
      <c r="E946" s="169"/>
      <c r="F946" s="122" t="s">
        <v>139</v>
      </c>
      <c r="G946" s="205">
        <v>80000</v>
      </c>
      <c r="H946" s="145">
        <v>44640.99</v>
      </c>
      <c r="I946" s="125">
        <f t="shared" si="39"/>
        <v>55.8012375</v>
      </c>
      <c r="J946" s="149" t="s">
        <v>499</v>
      </c>
      <c r="K946" s="149"/>
      <c r="L946" s="126"/>
    </row>
    <row r="947" spans="1:12" s="129" customFormat="1" ht="12.75" customHeight="1">
      <c r="A947" s="118"/>
      <c r="B947" s="121"/>
      <c r="C947" s="147"/>
      <c r="D947" s="248">
        <v>4270</v>
      </c>
      <c r="E947" s="169"/>
      <c r="F947" s="122" t="s">
        <v>141</v>
      </c>
      <c r="G947" s="205">
        <v>7957</v>
      </c>
      <c r="H947" s="145">
        <v>318.82</v>
      </c>
      <c r="I947" s="125">
        <f t="shared" si="39"/>
        <v>4.006786477315571</v>
      </c>
      <c r="J947" s="122" t="s">
        <v>500</v>
      </c>
      <c r="K947" s="122"/>
      <c r="L947" s="126"/>
    </row>
    <row r="948" spans="1:12" s="129" customFormat="1" ht="12.75" customHeight="1">
      <c r="A948" s="118"/>
      <c r="B948" s="121"/>
      <c r="C948" s="147"/>
      <c r="D948" s="248">
        <v>4280</v>
      </c>
      <c r="E948" s="169"/>
      <c r="F948" s="122" t="s">
        <v>142</v>
      </c>
      <c r="G948" s="205">
        <v>2000</v>
      </c>
      <c r="H948" s="145">
        <v>276</v>
      </c>
      <c r="I948" s="125">
        <f t="shared" si="39"/>
        <v>13.8</v>
      </c>
      <c r="J948" s="122" t="s">
        <v>143</v>
      </c>
      <c r="K948" s="122"/>
      <c r="L948" s="126"/>
    </row>
    <row r="949" spans="1:12" s="129" customFormat="1" ht="12.75" customHeight="1">
      <c r="A949" s="118"/>
      <c r="B949" s="119"/>
      <c r="C949" s="147"/>
      <c r="D949" s="168">
        <v>4300</v>
      </c>
      <c r="E949" s="169"/>
      <c r="F949" s="122" t="s">
        <v>501</v>
      </c>
      <c r="G949" s="205">
        <v>28737</v>
      </c>
      <c r="H949" s="145">
        <v>12094.39</v>
      </c>
      <c r="I949" s="125">
        <f t="shared" si="39"/>
        <v>42.08647388384313</v>
      </c>
      <c r="J949" s="122" t="s">
        <v>502</v>
      </c>
      <c r="K949" s="122"/>
      <c r="L949" s="126"/>
    </row>
    <row r="950" spans="1:12" s="129" customFormat="1" ht="12.75" customHeight="1">
      <c r="A950" s="118"/>
      <c r="B950" s="119"/>
      <c r="C950" s="147"/>
      <c r="D950" s="168">
        <v>4350</v>
      </c>
      <c r="E950" s="169"/>
      <c r="F950" s="122" t="s">
        <v>146</v>
      </c>
      <c r="G950" s="205">
        <v>720</v>
      </c>
      <c r="H950" s="145">
        <v>67.23</v>
      </c>
      <c r="I950" s="125">
        <f t="shared" si="39"/>
        <v>9.3375</v>
      </c>
      <c r="J950" s="122" t="s">
        <v>255</v>
      </c>
      <c r="K950" s="122"/>
      <c r="L950" s="126"/>
    </row>
    <row r="951" spans="1:12" s="129" customFormat="1" ht="12.75" customHeight="1">
      <c r="A951" s="118"/>
      <c r="B951" s="119"/>
      <c r="C951" s="147"/>
      <c r="D951" s="168">
        <v>4430</v>
      </c>
      <c r="E951" s="169"/>
      <c r="F951" s="122" t="s">
        <v>151</v>
      </c>
      <c r="G951" s="205">
        <v>418</v>
      </c>
      <c r="H951" s="145">
        <v>74</v>
      </c>
      <c r="I951" s="125">
        <f t="shared" si="39"/>
        <v>17.703349282296653</v>
      </c>
      <c r="J951" s="122" t="s">
        <v>223</v>
      </c>
      <c r="K951" s="122"/>
      <c r="L951" s="126"/>
    </row>
    <row r="952" spans="1:12" s="129" customFormat="1" ht="12.75" customHeight="1">
      <c r="A952" s="118"/>
      <c r="B952" s="119"/>
      <c r="C952" s="223"/>
      <c r="D952" s="168">
        <v>4440</v>
      </c>
      <c r="E952" s="169"/>
      <c r="F952" s="122" t="s">
        <v>153</v>
      </c>
      <c r="G952" s="205">
        <v>29400</v>
      </c>
      <c r="H952" s="145">
        <v>28747</v>
      </c>
      <c r="I952" s="125">
        <f t="shared" si="39"/>
        <v>97.77891156462584</v>
      </c>
      <c r="J952" s="122" t="s">
        <v>228</v>
      </c>
      <c r="K952" s="122"/>
      <c r="L952" s="126"/>
    </row>
    <row r="953" spans="1:12" s="127" customFormat="1" ht="12.75">
      <c r="A953" s="89"/>
      <c r="B953" s="92"/>
      <c r="C953" s="128">
        <v>80146</v>
      </c>
      <c r="D953" s="152"/>
      <c r="E953" s="92"/>
      <c r="F953" s="112" t="s">
        <v>159</v>
      </c>
      <c r="G953" s="113">
        <f>SUM(G954)</f>
        <v>3547</v>
      </c>
      <c r="H953" s="114">
        <f>SUM(H954)</f>
        <v>1547</v>
      </c>
      <c r="I953" s="115">
        <f t="shared" si="39"/>
        <v>43.614321962221595</v>
      </c>
      <c r="J953" s="112"/>
      <c r="K953" s="112"/>
      <c r="L953" s="126"/>
    </row>
    <row r="954" spans="1:12" s="127" customFormat="1" ht="12.75" customHeight="1">
      <c r="A954" s="118"/>
      <c r="B954" s="121"/>
      <c r="C954" s="128"/>
      <c r="D954" s="148">
        <v>4300</v>
      </c>
      <c r="E954" s="121"/>
      <c r="F954" s="122" t="s">
        <v>144</v>
      </c>
      <c r="G954" s="123">
        <v>3547</v>
      </c>
      <c r="H954" s="124">
        <v>1547</v>
      </c>
      <c r="I954" s="125">
        <f t="shared" si="39"/>
        <v>43.614321962221595</v>
      </c>
      <c r="J954" s="122" t="s">
        <v>512</v>
      </c>
      <c r="K954" s="122"/>
      <c r="L954" s="126"/>
    </row>
    <row r="955" spans="1:12" s="142" customFormat="1" ht="12.75">
      <c r="A955" s="118"/>
      <c r="B955" s="118"/>
      <c r="C955" s="143"/>
      <c r="D955" s="118"/>
      <c r="E955" s="144"/>
      <c r="F955" s="122"/>
      <c r="G955" s="123"/>
      <c r="H955" s="124"/>
      <c r="I955" s="115"/>
      <c r="J955" s="122"/>
      <c r="K955" s="122"/>
      <c r="L955" s="116"/>
    </row>
    <row r="956" spans="1:12" s="111" customFormat="1" ht="13.5" customHeight="1">
      <c r="A956" s="103" t="s">
        <v>549</v>
      </c>
      <c r="B956" s="103"/>
      <c r="C956" s="139"/>
      <c r="D956" s="103"/>
      <c r="E956" s="140"/>
      <c r="F956" s="107" t="s">
        <v>550</v>
      </c>
      <c r="G956" s="108">
        <f>SUM(G957:G973)/2</f>
        <v>147491</v>
      </c>
      <c r="H956" s="109">
        <f>SUM(H957:H973)/2</f>
        <v>82847.1</v>
      </c>
      <c r="I956" s="110">
        <f aca="true" t="shared" si="40" ref="I956:I973">H956/G956*100</f>
        <v>56.1709528038999</v>
      </c>
      <c r="J956" s="107"/>
      <c r="K956" s="107"/>
      <c r="L956" s="33"/>
    </row>
    <row r="957" spans="1:12" s="127" customFormat="1" ht="12.75">
      <c r="A957" s="89"/>
      <c r="B957" s="90"/>
      <c r="C957" s="91">
        <v>80104</v>
      </c>
      <c r="D957" s="90"/>
      <c r="E957" s="92"/>
      <c r="F957" s="112" t="s">
        <v>432</v>
      </c>
      <c r="G957" s="113">
        <f>SUM(G958:G971)</f>
        <v>146491</v>
      </c>
      <c r="H957" s="114">
        <f>SUM(H958:H971)</f>
        <v>82847.1</v>
      </c>
      <c r="I957" s="115">
        <f t="shared" si="40"/>
        <v>56.554395833191116</v>
      </c>
      <c r="J957" s="112"/>
      <c r="K957" s="112"/>
      <c r="L957" s="126"/>
    </row>
    <row r="958" spans="1:12" s="129" customFormat="1" ht="26.25" customHeight="1">
      <c r="A958" s="118"/>
      <c r="B958" s="119"/>
      <c r="C958" s="141"/>
      <c r="D958" s="168">
        <v>3020</v>
      </c>
      <c r="E958" s="169"/>
      <c r="F958" s="122" t="s">
        <v>208</v>
      </c>
      <c r="G958" s="205">
        <v>711</v>
      </c>
      <c r="H958" s="145">
        <v>0</v>
      </c>
      <c r="I958" s="125">
        <f t="shared" si="40"/>
        <v>0</v>
      </c>
      <c r="J958" s="122" t="s">
        <v>497</v>
      </c>
      <c r="K958" s="122"/>
      <c r="L958" s="126"/>
    </row>
    <row r="959" spans="1:12" s="129" customFormat="1" ht="12.75" customHeight="1">
      <c r="A959" s="118"/>
      <c r="B959" s="119"/>
      <c r="C959" s="147"/>
      <c r="D959" s="119">
        <v>4010</v>
      </c>
      <c r="E959" s="121"/>
      <c r="F959" s="122" t="s">
        <v>169</v>
      </c>
      <c r="G959" s="205">
        <v>96381</v>
      </c>
      <c r="H959" s="145">
        <v>53388.98</v>
      </c>
      <c r="I959" s="125">
        <f t="shared" si="40"/>
        <v>55.39367717703697</v>
      </c>
      <c r="J959" s="122" t="s">
        <v>210</v>
      </c>
      <c r="K959" s="122"/>
      <c r="L959" s="126"/>
    </row>
    <row r="960" spans="1:12" s="129" customFormat="1" ht="12.75" customHeight="1">
      <c r="A960" s="118"/>
      <c r="B960" s="119"/>
      <c r="C960" s="147"/>
      <c r="D960" s="168">
        <v>4040</v>
      </c>
      <c r="E960" s="169"/>
      <c r="F960" s="122" t="s">
        <v>127</v>
      </c>
      <c r="G960" s="205">
        <v>8324</v>
      </c>
      <c r="H960" s="145">
        <v>8323.4</v>
      </c>
      <c r="I960" s="125">
        <f t="shared" si="40"/>
        <v>99.99279192695819</v>
      </c>
      <c r="J960" s="122" t="s">
        <v>232</v>
      </c>
      <c r="K960" s="122"/>
      <c r="L960" s="126"/>
    </row>
    <row r="961" spans="1:12" s="129" customFormat="1" ht="12.75" customHeight="1">
      <c r="A961" s="118"/>
      <c r="B961" s="119"/>
      <c r="C961" s="147"/>
      <c r="D961" s="168">
        <v>4110</v>
      </c>
      <c r="E961" s="169"/>
      <c r="F961" s="122" t="s">
        <v>129</v>
      </c>
      <c r="G961" s="205">
        <v>20043</v>
      </c>
      <c r="H961" s="145">
        <v>10726.64</v>
      </c>
      <c r="I961" s="125">
        <f t="shared" si="40"/>
        <v>53.51813600758369</v>
      </c>
      <c r="J961" s="122" t="s">
        <v>212</v>
      </c>
      <c r="K961" s="122"/>
      <c r="L961" s="126"/>
    </row>
    <row r="962" spans="1:12" s="129" customFormat="1" ht="12.75" customHeight="1">
      <c r="A962" s="118"/>
      <c r="B962" s="119"/>
      <c r="C962" s="147"/>
      <c r="D962" s="168">
        <v>4120</v>
      </c>
      <c r="E962" s="169"/>
      <c r="F962" s="122" t="s">
        <v>131</v>
      </c>
      <c r="G962" s="205">
        <v>2762</v>
      </c>
      <c r="H962" s="145">
        <v>1461.47</v>
      </c>
      <c r="I962" s="125">
        <f t="shared" si="40"/>
        <v>52.91346850108617</v>
      </c>
      <c r="J962" s="122" t="s">
        <v>213</v>
      </c>
      <c r="K962" s="122"/>
      <c r="L962" s="126"/>
    </row>
    <row r="963" spans="1:12" s="129" customFormat="1" ht="12.75" customHeight="1">
      <c r="A963" s="118"/>
      <c r="B963" s="119"/>
      <c r="C963" s="147"/>
      <c r="D963" s="168">
        <v>4210</v>
      </c>
      <c r="E963" s="169"/>
      <c r="F963" s="122" t="s">
        <v>135</v>
      </c>
      <c r="G963" s="205">
        <v>4340</v>
      </c>
      <c r="H963" s="145">
        <v>1903.28</v>
      </c>
      <c r="I963" s="125">
        <f t="shared" si="40"/>
        <v>43.85437788018433</v>
      </c>
      <c r="J963" s="122" t="s">
        <v>217</v>
      </c>
      <c r="K963" s="122"/>
      <c r="L963" s="126"/>
    </row>
    <row r="964" spans="1:12" s="129" customFormat="1" ht="26.25" customHeight="1">
      <c r="A964" s="118"/>
      <c r="B964" s="119"/>
      <c r="C964" s="147"/>
      <c r="D964" s="168">
        <v>4240</v>
      </c>
      <c r="E964" s="169"/>
      <c r="F964" s="122" t="s">
        <v>137</v>
      </c>
      <c r="G964" s="205">
        <v>500</v>
      </c>
      <c r="H964" s="145">
        <v>84</v>
      </c>
      <c r="I964" s="125">
        <f t="shared" si="40"/>
        <v>16.8</v>
      </c>
      <c r="J964" s="122" t="s">
        <v>551</v>
      </c>
      <c r="K964" s="122"/>
      <c r="L964" s="126"/>
    </row>
    <row r="965" spans="1:12" s="129" customFormat="1" ht="12.75" customHeight="1">
      <c r="A965" s="118"/>
      <c r="B965" s="119"/>
      <c r="C965" s="147"/>
      <c r="D965" s="168">
        <v>4270</v>
      </c>
      <c r="E965" s="169"/>
      <c r="F965" s="122" t="s">
        <v>141</v>
      </c>
      <c r="G965" s="205">
        <v>1938</v>
      </c>
      <c r="H965" s="145">
        <v>0</v>
      </c>
      <c r="I965" s="125">
        <f t="shared" si="40"/>
        <v>0</v>
      </c>
      <c r="J965" s="122" t="s">
        <v>500</v>
      </c>
      <c r="K965" s="122"/>
      <c r="L965" s="126"/>
    </row>
    <row r="966" spans="1:12" s="129" customFormat="1" ht="12.75" customHeight="1">
      <c r="A966" s="118"/>
      <c r="B966" s="119"/>
      <c r="C966" s="147"/>
      <c r="D966" s="168">
        <v>4280</v>
      </c>
      <c r="E966" s="169"/>
      <c r="F966" s="122" t="s">
        <v>142</v>
      </c>
      <c r="G966" s="205">
        <v>400</v>
      </c>
      <c r="H966" s="145">
        <v>44</v>
      </c>
      <c r="I966" s="125">
        <f t="shared" si="40"/>
        <v>11</v>
      </c>
      <c r="J966" s="122" t="s">
        <v>143</v>
      </c>
      <c r="K966" s="122"/>
      <c r="L966" s="126"/>
    </row>
    <row r="967" spans="1:12" s="129" customFormat="1" ht="12.75" customHeight="1">
      <c r="A967" s="118"/>
      <c r="B967" s="119"/>
      <c r="C967" s="147"/>
      <c r="D967" s="168">
        <v>4300</v>
      </c>
      <c r="E967" s="169"/>
      <c r="F967" s="122" t="s">
        <v>501</v>
      </c>
      <c r="G967" s="205">
        <v>4200</v>
      </c>
      <c r="H967" s="145">
        <v>1142.82</v>
      </c>
      <c r="I967" s="125">
        <f t="shared" si="40"/>
        <v>27.21</v>
      </c>
      <c r="J967" s="122" t="s">
        <v>552</v>
      </c>
      <c r="K967" s="122"/>
      <c r="L967" s="126"/>
    </row>
    <row r="968" spans="1:12" s="129" customFormat="1" ht="12.75" customHeight="1">
      <c r="A968" s="118"/>
      <c r="B968" s="121"/>
      <c r="C968" s="147"/>
      <c r="D968" s="248">
        <v>4350</v>
      </c>
      <c r="E968" s="169"/>
      <c r="F968" s="122" t="s">
        <v>146</v>
      </c>
      <c r="G968" s="205">
        <v>720</v>
      </c>
      <c r="H968" s="145">
        <v>107.51</v>
      </c>
      <c r="I968" s="125">
        <f t="shared" si="40"/>
        <v>14.931944444444445</v>
      </c>
      <c r="J968" s="122" t="s">
        <v>255</v>
      </c>
      <c r="K968" s="122"/>
      <c r="L968" s="126"/>
    </row>
    <row r="969" spans="1:12" s="129" customFormat="1" ht="12.75" customHeight="1">
      <c r="A969" s="118"/>
      <c r="B969" s="121"/>
      <c r="C969" s="147"/>
      <c r="D969" s="248">
        <v>4410</v>
      </c>
      <c r="E969" s="169"/>
      <c r="F969" s="122" t="s">
        <v>180</v>
      </c>
      <c r="G969" s="205">
        <v>152</v>
      </c>
      <c r="H969" s="145">
        <v>0</v>
      </c>
      <c r="I969" s="125">
        <f t="shared" si="40"/>
        <v>0</v>
      </c>
      <c r="J969" s="122" t="s">
        <v>503</v>
      </c>
      <c r="K969" s="122"/>
      <c r="L969" s="126"/>
    </row>
    <row r="970" spans="1:12" s="129" customFormat="1" ht="12.75">
      <c r="A970" s="118"/>
      <c r="B970" s="121"/>
      <c r="C970" s="147"/>
      <c r="D970" s="248">
        <v>4430</v>
      </c>
      <c r="E970" s="169"/>
      <c r="F970" s="122" t="s">
        <v>151</v>
      </c>
      <c r="G970" s="205">
        <v>220</v>
      </c>
      <c r="H970" s="145">
        <v>0</v>
      </c>
      <c r="I970" s="125">
        <f t="shared" si="40"/>
        <v>0</v>
      </c>
      <c r="J970" s="122"/>
      <c r="K970" s="122"/>
      <c r="L970" s="126"/>
    </row>
    <row r="971" spans="1:12" s="129" customFormat="1" ht="12.75" customHeight="1">
      <c r="A971" s="118"/>
      <c r="B971" s="121"/>
      <c r="C971" s="147"/>
      <c r="D971" s="248">
        <v>4440</v>
      </c>
      <c r="E971" s="169"/>
      <c r="F971" s="122" t="s">
        <v>153</v>
      </c>
      <c r="G971" s="205">
        <v>5800</v>
      </c>
      <c r="H971" s="145">
        <v>5665</v>
      </c>
      <c r="I971" s="125">
        <f t="shared" si="40"/>
        <v>97.67241379310346</v>
      </c>
      <c r="J971" s="122" t="s">
        <v>228</v>
      </c>
      <c r="K971" s="122"/>
      <c r="L971" s="126"/>
    </row>
    <row r="972" spans="1:12" s="165" customFormat="1" ht="12.75">
      <c r="A972" s="89"/>
      <c r="B972" s="92"/>
      <c r="C972" s="249">
        <v>80146</v>
      </c>
      <c r="D972" s="250"/>
      <c r="E972" s="98"/>
      <c r="F972" s="112" t="s">
        <v>159</v>
      </c>
      <c r="G972" s="166">
        <f>SUM(G973)</f>
        <v>1000</v>
      </c>
      <c r="H972" s="153">
        <f>SUM(H973)</f>
        <v>0</v>
      </c>
      <c r="I972" s="115">
        <f t="shared" si="40"/>
        <v>0</v>
      </c>
      <c r="J972" s="112"/>
      <c r="K972" s="112"/>
      <c r="L972" s="126"/>
    </row>
    <row r="973" spans="1:12" s="160" customFormat="1" ht="12.75" customHeight="1">
      <c r="A973" s="118"/>
      <c r="B973" s="121"/>
      <c r="C973" s="251"/>
      <c r="D973" s="248">
        <v>4300</v>
      </c>
      <c r="E973" s="169"/>
      <c r="F973" s="122" t="s">
        <v>144</v>
      </c>
      <c r="G973" s="205">
        <v>1000</v>
      </c>
      <c r="H973" s="145">
        <v>0</v>
      </c>
      <c r="I973" s="125">
        <f t="shared" si="40"/>
        <v>0</v>
      </c>
      <c r="J973" s="122" t="s">
        <v>523</v>
      </c>
      <c r="K973" s="122"/>
      <c r="L973" s="126"/>
    </row>
    <row r="974" spans="1:12" s="142" customFormat="1" ht="12.75">
      <c r="A974" s="118"/>
      <c r="B974" s="118"/>
      <c r="C974" s="143"/>
      <c r="D974" s="118"/>
      <c r="E974" s="144"/>
      <c r="F974" s="122"/>
      <c r="G974" s="123"/>
      <c r="H974" s="124"/>
      <c r="I974" s="115"/>
      <c r="J974" s="122"/>
      <c r="K974" s="122"/>
      <c r="L974" s="116"/>
    </row>
    <row r="975" spans="1:12" s="111" customFormat="1" ht="14.25" customHeight="1">
      <c r="A975" s="103" t="s">
        <v>553</v>
      </c>
      <c r="B975" s="103"/>
      <c r="C975" s="139"/>
      <c r="D975" s="103"/>
      <c r="E975" s="140"/>
      <c r="F975" s="107" t="s">
        <v>554</v>
      </c>
      <c r="G975" s="108">
        <f>SUM(G976:G993)/2</f>
        <v>387458</v>
      </c>
      <c r="H975" s="109">
        <f>SUM(H976:H993)/2</f>
        <v>195963.36999999997</v>
      </c>
      <c r="I975" s="110">
        <f aca="true" t="shared" si="41" ref="I975:I993">H975/G975*100</f>
        <v>50.57667411693654</v>
      </c>
      <c r="J975" s="107"/>
      <c r="K975" s="107"/>
      <c r="L975" s="33"/>
    </row>
    <row r="976" spans="1:12" s="127" customFormat="1" ht="12.75">
      <c r="A976" s="89"/>
      <c r="B976" s="90"/>
      <c r="C976" s="91">
        <v>80104</v>
      </c>
      <c r="D976" s="90"/>
      <c r="E976" s="92"/>
      <c r="F976" s="112" t="s">
        <v>432</v>
      </c>
      <c r="G976" s="113">
        <f>SUM(G977:G991)</f>
        <v>385458</v>
      </c>
      <c r="H976" s="114">
        <f>SUM(H977:H991)</f>
        <v>195963.36999999997</v>
      </c>
      <c r="I976" s="115">
        <f t="shared" si="41"/>
        <v>50.839097904311224</v>
      </c>
      <c r="J976" s="112"/>
      <c r="K976" s="112"/>
      <c r="L976" s="126"/>
    </row>
    <row r="977" spans="1:12" s="129" customFormat="1" ht="26.25" customHeight="1">
      <c r="A977" s="118"/>
      <c r="B977" s="119"/>
      <c r="C977" s="141"/>
      <c r="D977" s="168">
        <v>3020</v>
      </c>
      <c r="E977" s="169"/>
      <c r="F977" s="122" t="s">
        <v>208</v>
      </c>
      <c r="G977" s="205">
        <v>3533</v>
      </c>
      <c r="H977" s="145">
        <v>579.6</v>
      </c>
      <c r="I977" s="125">
        <f t="shared" si="41"/>
        <v>16.40532125672233</v>
      </c>
      <c r="J977" s="122" t="s">
        <v>497</v>
      </c>
      <c r="K977" s="122"/>
      <c r="L977" s="126"/>
    </row>
    <row r="978" spans="1:12" s="129" customFormat="1" ht="12.75" customHeight="1">
      <c r="A978" s="118"/>
      <c r="B978" s="119"/>
      <c r="C978" s="147"/>
      <c r="D978" s="119">
        <v>4010</v>
      </c>
      <c r="E978" s="121"/>
      <c r="F978" s="122" t="s">
        <v>169</v>
      </c>
      <c r="G978" s="205">
        <v>264834</v>
      </c>
      <c r="H978" s="145">
        <v>122371.68</v>
      </c>
      <c r="I978" s="125">
        <f t="shared" si="41"/>
        <v>46.20693717574027</v>
      </c>
      <c r="J978" s="122" t="s">
        <v>210</v>
      </c>
      <c r="K978" s="122"/>
      <c r="L978" s="126"/>
    </row>
    <row r="979" spans="1:12" s="129" customFormat="1" ht="12.75" customHeight="1">
      <c r="A979" s="118"/>
      <c r="B979" s="119"/>
      <c r="C979" s="147"/>
      <c r="D979" s="168">
        <v>4040</v>
      </c>
      <c r="E979" s="169"/>
      <c r="F979" s="122" t="s">
        <v>127</v>
      </c>
      <c r="G979" s="205">
        <v>22446</v>
      </c>
      <c r="H979" s="145">
        <v>22445.6</v>
      </c>
      <c r="I979" s="125">
        <f t="shared" si="41"/>
        <v>99.99821794529092</v>
      </c>
      <c r="J979" s="122" t="s">
        <v>232</v>
      </c>
      <c r="K979" s="122"/>
      <c r="L979" s="126"/>
    </row>
    <row r="980" spans="1:12" s="129" customFormat="1" ht="12.75" customHeight="1">
      <c r="A980" s="118"/>
      <c r="B980" s="121"/>
      <c r="C980" s="147"/>
      <c r="D980" s="248">
        <v>4110</v>
      </c>
      <c r="E980" s="169"/>
      <c r="F980" s="122" t="s">
        <v>129</v>
      </c>
      <c r="G980" s="205">
        <v>52156</v>
      </c>
      <c r="H980" s="145">
        <v>26820.18</v>
      </c>
      <c r="I980" s="125">
        <f t="shared" si="41"/>
        <v>51.423000230079</v>
      </c>
      <c r="J980" s="122" t="s">
        <v>212</v>
      </c>
      <c r="K980" s="122"/>
      <c r="L980" s="126"/>
    </row>
    <row r="981" spans="1:12" s="129" customFormat="1" ht="12.75" customHeight="1">
      <c r="A981" s="118"/>
      <c r="B981" s="119"/>
      <c r="C981" s="147"/>
      <c r="D981" s="168">
        <v>4120</v>
      </c>
      <c r="E981" s="169"/>
      <c r="F981" s="122" t="s">
        <v>131</v>
      </c>
      <c r="G981" s="205">
        <v>7414</v>
      </c>
      <c r="H981" s="145">
        <v>3465.49</v>
      </c>
      <c r="I981" s="125">
        <f t="shared" si="41"/>
        <v>46.742514162395466</v>
      </c>
      <c r="J981" s="122" t="s">
        <v>213</v>
      </c>
      <c r="K981" s="122"/>
      <c r="L981" s="126"/>
    </row>
    <row r="982" spans="1:12" s="129" customFormat="1" ht="12.75" customHeight="1">
      <c r="A982" s="118"/>
      <c r="B982" s="119"/>
      <c r="C982" s="147"/>
      <c r="D982" s="168">
        <v>4170</v>
      </c>
      <c r="E982" s="169"/>
      <c r="F982" s="122" t="s">
        <v>133</v>
      </c>
      <c r="G982" s="205">
        <v>766</v>
      </c>
      <c r="H982" s="145">
        <v>229.8</v>
      </c>
      <c r="I982" s="125">
        <f t="shared" si="41"/>
        <v>30</v>
      </c>
      <c r="J982" s="122" t="s">
        <v>216</v>
      </c>
      <c r="K982" s="122"/>
      <c r="L982" s="126"/>
    </row>
    <row r="983" spans="1:12" s="129" customFormat="1" ht="12.75" customHeight="1">
      <c r="A983" s="118"/>
      <c r="B983" s="119"/>
      <c r="C983" s="147"/>
      <c r="D983" s="168">
        <v>4210</v>
      </c>
      <c r="E983" s="169"/>
      <c r="F983" s="122" t="s">
        <v>135</v>
      </c>
      <c r="G983" s="205">
        <v>5000</v>
      </c>
      <c r="H983" s="145">
        <v>2875.8</v>
      </c>
      <c r="I983" s="125">
        <f t="shared" si="41"/>
        <v>57.516</v>
      </c>
      <c r="J983" s="122" t="s">
        <v>217</v>
      </c>
      <c r="K983" s="122"/>
      <c r="L983" s="126"/>
    </row>
    <row r="984" spans="1:12" s="129" customFormat="1" ht="12.75" customHeight="1">
      <c r="A984" s="118"/>
      <c r="B984" s="119"/>
      <c r="C984" s="147"/>
      <c r="D984" s="168">
        <v>4240</v>
      </c>
      <c r="E984" s="169"/>
      <c r="F984" s="122" t="s">
        <v>137</v>
      </c>
      <c r="G984" s="205">
        <v>1178</v>
      </c>
      <c r="H984" s="145">
        <v>1058.08</v>
      </c>
      <c r="I984" s="125">
        <f t="shared" si="41"/>
        <v>89.82003395585738</v>
      </c>
      <c r="J984" s="122" t="s">
        <v>498</v>
      </c>
      <c r="K984" s="122"/>
      <c r="L984" s="126"/>
    </row>
    <row r="985" spans="1:12" s="129" customFormat="1" ht="12.75" customHeight="1">
      <c r="A985" s="118"/>
      <c r="B985" s="119"/>
      <c r="C985" s="147"/>
      <c r="D985" s="168">
        <v>4270</v>
      </c>
      <c r="E985" s="169"/>
      <c r="F985" s="122" t="s">
        <v>141</v>
      </c>
      <c r="G985" s="205">
        <v>3400</v>
      </c>
      <c r="H985" s="145">
        <v>951.6</v>
      </c>
      <c r="I985" s="125">
        <f t="shared" si="41"/>
        <v>27.988235294117647</v>
      </c>
      <c r="J985" s="122" t="s">
        <v>500</v>
      </c>
      <c r="K985" s="122"/>
      <c r="L985" s="126"/>
    </row>
    <row r="986" spans="1:12" s="129" customFormat="1" ht="12.75" customHeight="1">
      <c r="A986" s="118"/>
      <c r="B986" s="119"/>
      <c r="C986" s="147"/>
      <c r="D986" s="168">
        <v>4280</v>
      </c>
      <c r="E986" s="169"/>
      <c r="F986" s="122" t="s">
        <v>142</v>
      </c>
      <c r="G986" s="205">
        <v>800</v>
      </c>
      <c r="H986" s="145">
        <v>0</v>
      </c>
      <c r="I986" s="125">
        <f t="shared" si="41"/>
        <v>0</v>
      </c>
      <c r="J986" s="122" t="s">
        <v>143</v>
      </c>
      <c r="K986" s="122"/>
      <c r="L986" s="126"/>
    </row>
    <row r="987" spans="1:12" s="129" customFormat="1" ht="12.75" customHeight="1">
      <c r="A987" s="118"/>
      <c r="B987" s="119"/>
      <c r="C987" s="147"/>
      <c r="D987" s="168">
        <v>4300</v>
      </c>
      <c r="E987" s="169"/>
      <c r="F987" s="122" t="s">
        <v>501</v>
      </c>
      <c r="G987" s="205">
        <v>9000</v>
      </c>
      <c r="H987" s="145">
        <v>1854.16</v>
      </c>
      <c r="I987" s="125">
        <f t="shared" si="41"/>
        <v>20.60177777777778</v>
      </c>
      <c r="J987" s="122" t="s">
        <v>502</v>
      </c>
      <c r="K987" s="122"/>
      <c r="L987" s="126"/>
    </row>
    <row r="988" spans="1:12" s="129" customFormat="1" ht="12.75" customHeight="1">
      <c r="A988" s="118"/>
      <c r="B988" s="119"/>
      <c r="C988" s="147"/>
      <c r="D988" s="168">
        <v>4350</v>
      </c>
      <c r="E988" s="169"/>
      <c r="F988" s="122" t="s">
        <v>146</v>
      </c>
      <c r="G988" s="205">
        <v>700</v>
      </c>
      <c r="H988" s="145">
        <v>84.38</v>
      </c>
      <c r="I988" s="125">
        <f t="shared" si="41"/>
        <v>12.054285714285713</v>
      </c>
      <c r="J988" s="122" t="s">
        <v>255</v>
      </c>
      <c r="K988" s="122"/>
      <c r="L988" s="126"/>
    </row>
    <row r="989" spans="1:12" s="129" customFormat="1" ht="12.75" customHeight="1">
      <c r="A989" s="118"/>
      <c r="B989" s="119"/>
      <c r="C989" s="147"/>
      <c r="D989" s="168">
        <v>4410</v>
      </c>
      <c r="E989" s="169"/>
      <c r="F989" s="122" t="s">
        <v>180</v>
      </c>
      <c r="G989" s="205">
        <v>381</v>
      </c>
      <c r="H989" s="145">
        <v>0</v>
      </c>
      <c r="I989" s="125">
        <f t="shared" si="41"/>
        <v>0</v>
      </c>
      <c r="J989" s="122" t="s">
        <v>503</v>
      </c>
      <c r="K989" s="122"/>
      <c r="L989" s="126"/>
    </row>
    <row r="990" spans="1:12" s="129" customFormat="1" ht="12.75" customHeight="1">
      <c r="A990" s="118"/>
      <c r="B990" s="121"/>
      <c r="C990" s="147"/>
      <c r="D990" s="248">
        <v>4430</v>
      </c>
      <c r="E990" s="169"/>
      <c r="F990" s="122" t="s">
        <v>151</v>
      </c>
      <c r="G990" s="205">
        <v>300</v>
      </c>
      <c r="H990" s="145">
        <v>0</v>
      </c>
      <c r="I990" s="125">
        <f t="shared" si="41"/>
        <v>0</v>
      </c>
      <c r="J990" s="122" t="s">
        <v>223</v>
      </c>
      <c r="K990" s="122"/>
      <c r="L990" s="126"/>
    </row>
    <row r="991" spans="1:12" s="129" customFormat="1" ht="12.75" customHeight="1">
      <c r="A991" s="118"/>
      <c r="B991" s="121"/>
      <c r="C991" s="147"/>
      <c r="D991" s="248">
        <v>4440</v>
      </c>
      <c r="E991" s="169"/>
      <c r="F991" s="122" t="s">
        <v>153</v>
      </c>
      <c r="G991" s="205">
        <v>13550</v>
      </c>
      <c r="H991" s="145">
        <v>13227</v>
      </c>
      <c r="I991" s="125">
        <f t="shared" si="41"/>
        <v>97.61623616236163</v>
      </c>
      <c r="J991" s="122" t="s">
        <v>228</v>
      </c>
      <c r="K991" s="122"/>
      <c r="L991" s="126"/>
    </row>
    <row r="992" spans="1:12" s="127" customFormat="1" ht="12.75">
      <c r="A992" s="89"/>
      <c r="B992" s="92"/>
      <c r="C992" s="128">
        <v>80146</v>
      </c>
      <c r="D992" s="152"/>
      <c r="E992" s="92"/>
      <c r="F992" s="112" t="s">
        <v>159</v>
      </c>
      <c r="G992" s="113">
        <f>SUM(G993)</f>
        <v>2000</v>
      </c>
      <c r="H992" s="114">
        <f>SUM(H993)</f>
        <v>0</v>
      </c>
      <c r="I992" s="115">
        <f t="shared" si="41"/>
        <v>0</v>
      </c>
      <c r="J992" s="112"/>
      <c r="K992" s="112"/>
      <c r="L992" s="126"/>
    </row>
    <row r="993" spans="1:12" s="127" customFormat="1" ht="12.75" customHeight="1">
      <c r="A993" s="118"/>
      <c r="B993" s="121"/>
      <c r="C993" s="128"/>
      <c r="D993" s="148">
        <v>4300</v>
      </c>
      <c r="E993" s="121"/>
      <c r="F993" s="122" t="s">
        <v>144</v>
      </c>
      <c r="G993" s="123">
        <v>2000</v>
      </c>
      <c r="H993" s="124">
        <v>0</v>
      </c>
      <c r="I993" s="125">
        <f t="shared" si="41"/>
        <v>0</v>
      </c>
      <c r="J993" s="122" t="s">
        <v>512</v>
      </c>
      <c r="K993" s="122"/>
      <c r="L993" s="126"/>
    </row>
    <row r="994" spans="1:12" s="142" customFormat="1" ht="12.75">
      <c r="A994" s="118"/>
      <c r="B994" s="118"/>
      <c r="C994" s="143"/>
      <c r="D994" s="118"/>
      <c r="E994" s="144"/>
      <c r="F994" s="122"/>
      <c r="G994" s="123"/>
      <c r="H994" s="124"/>
      <c r="I994" s="115"/>
      <c r="J994" s="122"/>
      <c r="K994" s="122"/>
      <c r="L994" s="116"/>
    </row>
    <row r="995" spans="1:12" s="111" customFormat="1" ht="14.25" customHeight="1">
      <c r="A995" s="103" t="s">
        <v>555</v>
      </c>
      <c r="B995" s="103"/>
      <c r="C995" s="139"/>
      <c r="D995" s="103"/>
      <c r="E995" s="140"/>
      <c r="F995" s="107" t="s">
        <v>556</v>
      </c>
      <c r="G995" s="108">
        <f>SUM(G996:G1013)/2</f>
        <v>262567</v>
      </c>
      <c r="H995" s="109">
        <f>SUM(H996:H1013)/2</f>
        <v>144265.11000000002</v>
      </c>
      <c r="I995" s="110">
        <f aca="true" t="shared" si="42" ref="I995:I1013">H995/G995*100</f>
        <v>54.94411331203084</v>
      </c>
      <c r="J995" s="107"/>
      <c r="K995" s="107"/>
      <c r="L995" s="33"/>
    </row>
    <row r="996" spans="1:12" s="127" customFormat="1" ht="12.75">
      <c r="A996" s="89"/>
      <c r="B996" s="90"/>
      <c r="C996" s="91">
        <v>80104</v>
      </c>
      <c r="D996" s="90"/>
      <c r="E996" s="92"/>
      <c r="F996" s="112" t="s">
        <v>432</v>
      </c>
      <c r="G996" s="113">
        <f>SUM(G997:G1011)</f>
        <v>255947</v>
      </c>
      <c r="H996" s="114">
        <f>SUM(H997:H1011)</f>
        <v>144265.11000000002</v>
      </c>
      <c r="I996" s="115">
        <f t="shared" si="42"/>
        <v>56.36522795735055</v>
      </c>
      <c r="J996" s="112"/>
      <c r="K996" s="112"/>
      <c r="L996" s="126"/>
    </row>
    <row r="997" spans="1:12" s="129" customFormat="1" ht="27" customHeight="1">
      <c r="A997" s="118"/>
      <c r="B997" s="119"/>
      <c r="C997" s="141"/>
      <c r="D997" s="168">
        <v>3020</v>
      </c>
      <c r="E997" s="169"/>
      <c r="F997" s="122" t="s">
        <v>208</v>
      </c>
      <c r="G997" s="205">
        <v>1539</v>
      </c>
      <c r="H997" s="145">
        <v>243.59</v>
      </c>
      <c r="I997" s="125">
        <f t="shared" si="42"/>
        <v>15.827810266406757</v>
      </c>
      <c r="J997" s="122" t="s">
        <v>497</v>
      </c>
      <c r="K997" s="122"/>
      <c r="L997" s="126"/>
    </row>
    <row r="998" spans="1:12" s="129" customFormat="1" ht="12.75" customHeight="1">
      <c r="A998" s="118"/>
      <c r="B998" s="119"/>
      <c r="C998" s="147"/>
      <c r="D998" s="119">
        <v>4010</v>
      </c>
      <c r="E998" s="121"/>
      <c r="F998" s="122" t="s">
        <v>169</v>
      </c>
      <c r="G998" s="205">
        <v>142335</v>
      </c>
      <c r="H998" s="145">
        <v>77943.01</v>
      </c>
      <c r="I998" s="125">
        <f t="shared" si="42"/>
        <v>54.76025573471036</v>
      </c>
      <c r="J998" s="122" t="s">
        <v>210</v>
      </c>
      <c r="K998" s="122"/>
      <c r="L998" s="126"/>
    </row>
    <row r="999" spans="1:12" s="129" customFormat="1" ht="12.75" customHeight="1">
      <c r="A999" s="118"/>
      <c r="B999" s="119"/>
      <c r="C999" s="147"/>
      <c r="D999" s="168">
        <v>4040</v>
      </c>
      <c r="E999" s="169"/>
      <c r="F999" s="122" t="s">
        <v>127</v>
      </c>
      <c r="G999" s="205">
        <v>11574</v>
      </c>
      <c r="H999" s="145">
        <v>11573.1</v>
      </c>
      <c r="I999" s="125">
        <f t="shared" si="42"/>
        <v>99.99222395023328</v>
      </c>
      <c r="J999" s="122" t="s">
        <v>232</v>
      </c>
      <c r="K999" s="122"/>
      <c r="L999" s="126"/>
    </row>
    <row r="1000" spans="1:12" s="129" customFormat="1" ht="12.75" customHeight="1">
      <c r="A1000" s="118"/>
      <c r="B1000" s="119"/>
      <c r="C1000" s="147"/>
      <c r="D1000" s="168">
        <v>4110</v>
      </c>
      <c r="E1000" s="169"/>
      <c r="F1000" s="122" t="s">
        <v>129</v>
      </c>
      <c r="G1000" s="205">
        <v>26326</v>
      </c>
      <c r="H1000" s="145">
        <v>15973.68</v>
      </c>
      <c r="I1000" s="125">
        <f t="shared" si="42"/>
        <v>60.67644154068221</v>
      </c>
      <c r="J1000" s="122" t="s">
        <v>212</v>
      </c>
      <c r="K1000" s="122"/>
      <c r="L1000" s="126"/>
    </row>
    <row r="1001" spans="1:12" s="129" customFormat="1" ht="12.75" customHeight="1">
      <c r="A1001" s="118"/>
      <c r="B1001" s="119"/>
      <c r="C1001" s="147"/>
      <c r="D1001" s="168">
        <v>4120</v>
      </c>
      <c r="E1001" s="169"/>
      <c r="F1001" s="122" t="s">
        <v>131</v>
      </c>
      <c r="G1001" s="205">
        <v>3853</v>
      </c>
      <c r="H1001" s="145">
        <v>2003.13</v>
      </c>
      <c r="I1001" s="125">
        <f t="shared" si="42"/>
        <v>51.98883986504023</v>
      </c>
      <c r="J1001" s="122" t="s">
        <v>213</v>
      </c>
      <c r="K1001" s="122"/>
      <c r="L1001" s="126"/>
    </row>
    <row r="1002" spans="1:12" s="129" customFormat="1" ht="12.75" customHeight="1">
      <c r="A1002" s="118"/>
      <c r="B1002" s="119"/>
      <c r="C1002" s="147"/>
      <c r="D1002" s="168">
        <v>4210</v>
      </c>
      <c r="E1002" s="169"/>
      <c r="F1002" s="122" t="s">
        <v>135</v>
      </c>
      <c r="G1002" s="205">
        <v>19161</v>
      </c>
      <c r="H1002" s="145">
        <v>4351</v>
      </c>
      <c r="I1002" s="125">
        <f t="shared" si="42"/>
        <v>22.707583111528624</v>
      </c>
      <c r="J1002" s="122" t="s">
        <v>217</v>
      </c>
      <c r="K1002" s="122"/>
      <c r="L1002" s="126"/>
    </row>
    <row r="1003" spans="1:12" s="129" customFormat="1" ht="12.75" customHeight="1">
      <c r="A1003" s="118"/>
      <c r="B1003" s="119"/>
      <c r="C1003" s="147"/>
      <c r="D1003" s="168">
        <v>4240</v>
      </c>
      <c r="E1003" s="169"/>
      <c r="F1003" s="122" t="s">
        <v>137</v>
      </c>
      <c r="G1003" s="205">
        <v>1000</v>
      </c>
      <c r="H1003" s="145">
        <v>767.15</v>
      </c>
      <c r="I1003" s="125">
        <f t="shared" si="42"/>
        <v>76.715</v>
      </c>
      <c r="J1003" s="122" t="s">
        <v>498</v>
      </c>
      <c r="K1003" s="122"/>
      <c r="L1003" s="126"/>
    </row>
    <row r="1004" spans="1:12" s="129" customFormat="1" ht="12.75" customHeight="1">
      <c r="A1004" s="118"/>
      <c r="B1004" s="119"/>
      <c r="C1004" s="147"/>
      <c r="D1004" s="168">
        <v>4260</v>
      </c>
      <c r="E1004" s="169"/>
      <c r="F1004" s="122" t="s">
        <v>139</v>
      </c>
      <c r="G1004" s="205">
        <v>29000</v>
      </c>
      <c r="H1004" s="145">
        <v>17810</v>
      </c>
      <c r="I1004" s="125">
        <f t="shared" si="42"/>
        <v>61.41379310344828</v>
      </c>
      <c r="J1004" s="149" t="s">
        <v>278</v>
      </c>
      <c r="K1004" s="149"/>
      <c r="L1004" s="126"/>
    </row>
    <row r="1005" spans="1:12" s="129" customFormat="1" ht="12.75" customHeight="1">
      <c r="A1005" s="118"/>
      <c r="B1005" s="119"/>
      <c r="C1005" s="147"/>
      <c r="D1005" s="168">
        <v>4270</v>
      </c>
      <c r="E1005" s="169"/>
      <c r="F1005" s="122" t="s">
        <v>141</v>
      </c>
      <c r="G1005" s="205">
        <v>5000</v>
      </c>
      <c r="H1005" s="145">
        <v>3181.71</v>
      </c>
      <c r="I1005" s="125">
        <f t="shared" si="42"/>
        <v>63.63419999999999</v>
      </c>
      <c r="J1005" s="122" t="s">
        <v>500</v>
      </c>
      <c r="K1005" s="122"/>
      <c r="L1005" s="126"/>
    </row>
    <row r="1006" spans="1:12" s="129" customFormat="1" ht="12.75" customHeight="1">
      <c r="A1006" s="118"/>
      <c r="B1006" s="119"/>
      <c r="C1006" s="147"/>
      <c r="D1006" s="168">
        <v>4280</v>
      </c>
      <c r="E1006" s="169"/>
      <c r="F1006" s="122" t="s">
        <v>142</v>
      </c>
      <c r="G1006" s="205">
        <v>800</v>
      </c>
      <c r="H1006" s="145">
        <v>193.5</v>
      </c>
      <c r="I1006" s="125">
        <f t="shared" si="42"/>
        <v>24.1875</v>
      </c>
      <c r="J1006" s="122" t="s">
        <v>143</v>
      </c>
      <c r="K1006" s="122"/>
      <c r="L1006" s="126"/>
    </row>
    <row r="1007" spans="1:12" s="129" customFormat="1" ht="12.75" customHeight="1">
      <c r="A1007" s="118"/>
      <c r="B1007" s="119"/>
      <c r="C1007" s="147"/>
      <c r="D1007" s="168">
        <v>4300</v>
      </c>
      <c r="E1007" s="169"/>
      <c r="F1007" s="122" t="s">
        <v>501</v>
      </c>
      <c r="G1007" s="205">
        <v>5907</v>
      </c>
      <c r="H1007" s="145">
        <v>1991.7</v>
      </c>
      <c r="I1007" s="125">
        <f t="shared" si="42"/>
        <v>33.717623158963946</v>
      </c>
      <c r="J1007" s="122" t="s">
        <v>508</v>
      </c>
      <c r="K1007" s="122"/>
      <c r="L1007" s="126"/>
    </row>
    <row r="1008" spans="1:12" s="129" customFormat="1" ht="12.75" customHeight="1">
      <c r="A1008" s="118"/>
      <c r="B1008" s="119"/>
      <c r="C1008" s="147"/>
      <c r="D1008" s="168">
        <v>4350</v>
      </c>
      <c r="E1008" s="169"/>
      <c r="F1008" s="122" t="s">
        <v>146</v>
      </c>
      <c r="G1008" s="205">
        <v>800</v>
      </c>
      <c r="H1008" s="145">
        <v>13.54</v>
      </c>
      <c r="I1008" s="125">
        <f t="shared" si="42"/>
        <v>1.6925</v>
      </c>
      <c r="J1008" s="122" t="s">
        <v>255</v>
      </c>
      <c r="K1008" s="122"/>
      <c r="L1008" s="126"/>
    </row>
    <row r="1009" spans="1:12" s="129" customFormat="1" ht="12.75" customHeight="1">
      <c r="A1009" s="118"/>
      <c r="B1009" s="119"/>
      <c r="C1009" s="147"/>
      <c r="D1009" s="168">
        <v>4410</v>
      </c>
      <c r="E1009" s="169"/>
      <c r="F1009" s="122" t="s">
        <v>180</v>
      </c>
      <c r="G1009" s="205">
        <v>152</v>
      </c>
      <c r="H1009" s="145">
        <v>0</v>
      </c>
      <c r="I1009" s="125">
        <f t="shared" si="42"/>
        <v>0</v>
      </c>
      <c r="J1009" s="122" t="s">
        <v>503</v>
      </c>
      <c r="K1009" s="122"/>
      <c r="L1009" s="126"/>
    </row>
    <row r="1010" spans="1:12" s="129" customFormat="1" ht="12.75" customHeight="1">
      <c r="A1010" s="118"/>
      <c r="B1010" s="119"/>
      <c r="C1010" s="147"/>
      <c r="D1010" s="168">
        <v>4430</v>
      </c>
      <c r="E1010" s="169"/>
      <c r="F1010" s="122" t="s">
        <v>151</v>
      </c>
      <c r="G1010" s="205">
        <v>700</v>
      </c>
      <c r="H1010" s="145">
        <v>668</v>
      </c>
      <c r="I1010" s="125">
        <f t="shared" si="42"/>
        <v>95.42857142857143</v>
      </c>
      <c r="J1010" s="122" t="s">
        <v>223</v>
      </c>
      <c r="K1010" s="122"/>
      <c r="L1010" s="126"/>
    </row>
    <row r="1011" spans="1:12" s="129" customFormat="1" ht="12.75" customHeight="1">
      <c r="A1011" s="118"/>
      <c r="B1011" s="119"/>
      <c r="C1011" s="223"/>
      <c r="D1011" s="168">
        <v>4440</v>
      </c>
      <c r="E1011" s="169"/>
      <c r="F1011" s="122" t="s">
        <v>153</v>
      </c>
      <c r="G1011" s="205">
        <v>7800</v>
      </c>
      <c r="H1011" s="145">
        <v>7552</v>
      </c>
      <c r="I1011" s="125">
        <f t="shared" si="42"/>
        <v>96.82051282051282</v>
      </c>
      <c r="J1011" s="122" t="s">
        <v>228</v>
      </c>
      <c r="K1011" s="122"/>
      <c r="L1011" s="126"/>
    </row>
    <row r="1012" spans="1:12" s="127" customFormat="1" ht="12.75">
      <c r="A1012" s="89"/>
      <c r="B1012" s="92"/>
      <c r="C1012" s="128">
        <v>80146</v>
      </c>
      <c r="D1012" s="152"/>
      <c r="E1012" s="92"/>
      <c r="F1012" s="112" t="s">
        <v>159</v>
      </c>
      <c r="G1012" s="113">
        <f>SUM(G1013)</f>
        <v>6620</v>
      </c>
      <c r="H1012" s="114">
        <f>SUM(H1013)</f>
        <v>0</v>
      </c>
      <c r="I1012" s="115">
        <f t="shared" si="42"/>
        <v>0</v>
      </c>
      <c r="J1012" s="112"/>
      <c r="K1012" s="112"/>
      <c r="L1012" s="126"/>
    </row>
    <row r="1013" spans="1:12" s="127" customFormat="1" ht="12.75" customHeight="1">
      <c r="A1013" s="118"/>
      <c r="B1013" s="121"/>
      <c r="C1013" s="128"/>
      <c r="D1013" s="148">
        <v>4300</v>
      </c>
      <c r="E1013" s="121"/>
      <c r="F1013" s="122" t="s">
        <v>144</v>
      </c>
      <c r="G1013" s="123">
        <v>6620</v>
      </c>
      <c r="H1013" s="124">
        <v>0</v>
      </c>
      <c r="I1013" s="125">
        <f t="shared" si="42"/>
        <v>0</v>
      </c>
      <c r="J1013" s="122" t="s">
        <v>523</v>
      </c>
      <c r="K1013" s="122"/>
      <c r="L1013" s="126"/>
    </row>
    <row r="1014" spans="1:12" s="142" customFormat="1" ht="12.75">
      <c r="A1014" s="118"/>
      <c r="B1014" s="118"/>
      <c r="C1014" s="143"/>
      <c r="D1014" s="118"/>
      <c r="E1014" s="144"/>
      <c r="F1014" s="122"/>
      <c r="G1014" s="123"/>
      <c r="H1014" s="124"/>
      <c r="I1014" s="115"/>
      <c r="J1014" s="122"/>
      <c r="K1014" s="122"/>
      <c r="L1014" s="116"/>
    </row>
    <row r="1015" spans="1:12" s="111" customFormat="1" ht="14.25" customHeight="1">
      <c r="A1015" s="103" t="s">
        <v>557</v>
      </c>
      <c r="B1015" s="103"/>
      <c r="C1015" s="139"/>
      <c r="D1015" s="103"/>
      <c r="E1015" s="140"/>
      <c r="F1015" s="107" t="s">
        <v>558</v>
      </c>
      <c r="G1015" s="108">
        <f>SUM(G1016:G1034)/2</f>
        <v>683817</v>
      </c>
      <c r="H1015" s="109">
        <f>SUM(H1016:H1034)/2</f>
        <v>392721.79999999993</v>
      </c>
      <c r="I1015" s="110">
        <f aca="true" t="shared" si="43" ref="I1015:I1034">H1015/G1015*100</f>
        <v>57.43083310300854</v>
      </c>
      <c r="J1015" s="107"/>
      <c r="K1015" s="107"/>
      <c r="L1015" s="33"/>
    </row>
    <row r="1016" spans="1:12" s="127" customFormat="1" ht="12.75">
      <c r="A1016" s="89"/>
      <c r="B1016" s="90"/>
      <c r="C1016" s="91">
        <v>80104</v>
      </c>
      <c r="D1016" s="90"/>
      <c r="E1016" s="92"/>
      <c r="F1016" s="112" t="s">
        <v>432</v>
      </c>
      <c r="G1016" s="113">
        <f>SUM(G1017:G1032)</f>
        <v>681817</v>
      </c>
      <c r="H1016" s="114">
        <f>SUM(H1017:H1032)</f>
        <v>392721.79999999993</v>
      </c>
      <c r="I1016" s="115">
        <f t="shared" si="43"/>
        <v>57.59929717211508</v>
      </c>
      <c r="J1016" s="112"/>
      <c r="K1016" s="112"/>
      <c r="L1016" s="126"/>
    </row>
    <row r="1017" spans="1:12" s="129" customFormat="1" ht="27" customHeight="1">
      <c r="A1017" s="118"/>
      <c r="B1017" s="119"/>
      <c r="C1017" s="141"/>
      <c r="D1017" s="168">
        <v>3020</v>
      </c>
      <c r="E1017" s="169"/>
      <c r="F1017" s="122" t="s">
        <v>208</v>
      </c>
      <c r="G1017" s="205">
        <v>7037</v>
      </c>
      <c r="H1017" s="145">
        <v>1520.41</v>
      </c>
      <c r="I1017" s="125">
        <f t="shared" si="43"/>
        <v>21.605940031263323</v>
      </c>
      <c r="J1017" s="122" t="s">
        <v>497</v>
      </c>
      <c r="K1017" s="122"/>
      <c r="L1017" s="126"/>
    </row>
    <row r="1018" spans="1:12" s="129" customFormat="1" ht="12.75" customHeight="1">
      <c r="A1018" s="118"/>
      <c r="B1018" s="119"/>
      <c r="C1018" s="147"/>
      <c r="D1018" s="119">
        <v>4010</v>
      </c>
      <c r="E1018" s="121"/>
      <c r="F1018" s="122" t="s">
        <v>169</v>
      </c>
      <c r="G1018" s="205">
        <v>440765</v>
      </c>
      <c r="H1018" s="145">
        <v>235093.84</v>
      </c>
      <c r="I1018" s="125">
        <f t="shared" si="43"/>
        <v>53.337683346000695</v>
      </c>
      <c r="J1018" s="122" t="s">
        <v>210</v>
      </c>
      <c r="K1018" s="122"/>
      <c r="L1018" s="126"/>
    </row>
    <row r="1019" spans="1:12" s="129" customFormat="1" ht="12.75" customHeight="1">
      <c r="A1019" s="118"/>
      <c r="B1019" s="119"/>
      <c r="C1019" s="147"/>
      <c r="D1019" s="168">
        <v>4040</v>
      </c>
      <c r="E1019" s="169"/>
      <c r="F1019" s="122" t="s">
        <v>127</v>
      </c>
      <c r="G1019" s="205">
        <v>37164</v>
      </c>
      <c r="H1019" s="145">
        <v>37163.5</v>
      </c>
      <c r="I1019" s="125">
        <f t="shared" si="43"/>
        <v>99.9986546119901</v>
      </c>
      <c r="J1019" s="122" t="s">
        <v>232</v>
      </c>
      <c r="K1019" s="122"/>
      <c r="L1019" s="126"/>
    </row>
    <row r="1020" spans="1:12" s="129" customFormat="1" ht="12.75" customHeight="1">
      <c r="A1020" s="118"/>
      <c r="B1020" s="119"/>
      <c r="C1020" s="147"/>
      <c r="D1020" s="168">
        <v>4110</v>
      </c>
      <c r="E1020" s="169"/>
      <c r="F1020" s="122" t="s">
        <v>129</v>
      </c>
      <c r="G1020" s="205">
        <v>92323</v>
      </c>
      <c r="H1020" s="145">
        <v>46745.44</v>
      </c>
      <c r="I1020" s="125">
        <f t="shared" si="43"/>
        <v>50.63249677761772</v>
      </c>
      <c r="J1020" s="122" t="s">
        <v>212</v>
      </c>
      <c r="K1020" s="122"/>
      <c r="L1020" s="126"/>
    </row>
    <row r="1021" spans="1:12" s="129" customFormat="1" ht="12.75" customHeight="1">
      <c r="A1021" s="118"/>
      <c r="B1021" s="119"/>
      <c r="C1021" s="147"/>
      <c r="D1021" s="168">
        <v>4120</v>
      </c>
      <c r="E1021" s="169"/>
      <c r="F1021" s="122" t="s">
        <v>131</v>
      </c>
      <c r="G1021" s="205">
        <v>13124</v>
      </c>
      <c r="H1021" s="145">
        <v>6543.03</v>
      </c>
      <c r="I1021" s="125">
        <f t="shared" si="43"/>
        <v>49.855455653764096</v>
      </c>
      <c r="J1021" s="122" t="s">
        <v>213</v>
      </c>
      <c r="K1021" s="122"/>
      <c r="L1021" s="126"/>
    </row>
    <row r="1022" spans="1:12" s="129" customFormat="1" ht="12.75" customHeight="1">
      <c r="A1022" s="118"/>
      <c r="B1022" s="119"/>
      <c r="C1022" s="147"/>
      <c r="D1022" s="168">
        <v>4170</v>
      </c>
      <c r="E1022" s="169"/>
      <c r="F1022" s="122" t="s">
        <v>133</v>
      </c>
      <c r="G1022" s="205">
        <v>766</v>
      </c>
      <c r="H1022" s="145">
        <v>229.8</v>
      </c>
      <c r="I1022" s="125">
        <f t="shared" si="43"/>
        <v>30</v>
      </c>
      <c r="J1022" s="122" t="s">
        <v>216</v>
      </c>
      <c r="K1022" s="122"/>
      <c r="L1022" s="126"/>
    </row>
    <row r="1023" spans="1:12" s="129" customFormat="1" ht="12.75" customHeight="1">
      <c r="A1023" s="118"/>
      <c r="B1023" s="119"/>
      <c r="C1023" s="147"/>
      <c r="D1023" s="168">
        <v>4210</v>
      </c>
      <c r="E1023" s="169"/>
      <c r="F1023" s="122" t="s">
        <v>135</v>
      </c>
      <c r="G1023" s="205">
        <v>9857</v>
      </c>
      <c r="H1023" s="145">
        <v>4071.53</v>
      </c>
      <c r="I1023" s="125">
        <f t="shared" si="43"/>
        <v>41.305975448919554</v>
      </c>
      <c r="J1023" s="122" t="s">
        <v>217</v>
      </c>
      <c r="K1023" s="122"/>
      <c r="L1023" s="126"/>
    </row>
    <row r="1024" spans="1:12" s="129" customFormat="1" ht="12.75" customHeight="1">
      <c r="A1024" s="118"/>
      <c r="B1024" s="119"/>
      <c r="C1024" s="147"/>
      <c r="D1024" s="168">
        <v>4240</v>
      </c>
      <c r="E1024" s="169"/>
      <c r="F1024" s="122" t="s">
        <v>137</v>
      </c>
      <c r="G1024" s="205">
        <v>1000</v>
      </c>
      <c r="H1024" s="145">
        <v>0</v>
      </c>
      <c r="I1024" s="125">
        <f t="shared" si="43"/>
        <v>0</v>
      </c>
      <c r="J1024" s="122" t="s">
        <v>498</v>
      </c>
      <c r="K1024" s="122"/>
      <c r="L1024" s="126"/>
    </row>
    <row r="1025" spans="1:12" s="129" customFormat="1" ht="12.75" customHeight="1">
      <c r="A1025" s="118"/>
      <c r="B1025" s="119"/>
      <c r="C1025" s="147"/>
      <c r="D1025" s="168">
        <v>4260</v>
      </c>
      <c r="E1025" s="169"/>
      <c r="F1025" s="122" t="s">
        <v>139</v>
      </c>
      <c r="G1025" s="205">
        <v>42000</v>
      </c>
      <c r="H1025" s="145">
        <v>32637.25</v>
      </c>
      <c r="I1025" s="125">
        <f t="shared" si="43"/>
        <v>77.7077380952381</v>
      </c>
      <c r="J1025" s="149" t="s">
        <v>278</v>
      </c>
      <c r="K1025" s="149"/>
      <c r="L1025" s="126"/>
    </row>
    <row r="1026" spans="1:12" s="129" customFormat="1" ht="12.75" customHeight="1">
      <c r="A1026" s="118"/>
      <c r="B1026" s="119"/>
      <c r="C1026" s="147"/>
      <c r="D1026" s="168">
        <v>4270</v>
      </c>
      <c r="E1026" s="169"/>
      <c r="F1026" s="122" t="s">
        <v>141</v>
      </c>
      <c r="G1026" s="205">
        <v>6000</v>
      </c>
      <c r="H1026" s="145">
        <v>2101.92</v>
      </c>
      <c r="I1026" s="125">
        <f t="shared" si="43"/>
        <v>35.032000000000004</v>
      </c>
      <c r="J1026" s="122" t="s">
        <v>500</v>
      </c>
      <c r="K1026" s="122"/>
      <c r="L1026" s="126"/>
    </row>
    <row r="1027" spans="1:12" s="129" customFormat="1" ht="12.75" customHeight="1">
      <c r="A1027" s="118"/>
      <c r="B1027" s="119"/>
      <c r="C1027" s="147"/>
      <c r="D1027" s="168">
        <v>4280</v>
      </c>
      <c r="E1027" s="169"/>
      <c r="F1027" s="122" t="s">
        <v>142</v>
      </c>
      <c r="G1027" s="205">
        <v>1200</v>
      </c>
      <c r="H1027" s="145">
        <v>338</v>
      </c>
      <c r="I1027" s="125">
        <f t="shared" si="43"/>
        <v>28.166666666666668</v>
      </c>
      <c r="J1027" s="122" t="s">
        <v>143</v>
      </c>
      <c r="K1027" s="122"/>
      <c r="L1027" s="126"/>
    </row>
    <row r="1028" spans="1:12" s="129" customFormat="1" ht="12.75" customHeight="1">
      <c r="A1028" s="118"/>
      <c r="B1028" s="119"/>
      <c r="C1028" s="147"/>
      <c r="D1028" s="168">
        <v>4300</v>
      </c>
      <c r="E1028" s="169"/>
      <c r="F1028" s="122" t="s">
        <v>501</v>
      </c>
      <c r="G1028" s="205">
        <v>6000</v>
      </c>
      <c r="H1028" s="145">
        <v>3296.6</v>
      </c>
      <c r="I1028" s="125">
        <f t="shared" si="43"/>
        <v>54.943333333333335</v>
      </c>
      <c r="J1028" s="122" t="s">
        <v>508</v>
      </c>
      <c r="K1028" s="122"/>
      <c r="L1028" s="126"/>
    </row>
    <row r="1029" spans="1:12" s="129" customFormat="1" ht="12.75" customHeight="1">
      <c r="A1029" s="118"/>
      <c r="B1029" s="119"/>
      <c r="C1029" s="147"/>
      <c r="D1029" s="168">
        <v>4350</v>
      </c>
      <c r="E1029" s="169"/>
      <c r="F1029" s="122" t="s">
        <v>146</v>
      </c>
      <c r="G1029" s="205">
        <v>600</v>
      </c>
      <c r="H1029" s="145">
        <v>72.48</v>
      </c>
      <c r="I1029" s="125">
        <f t="shared" si="43"/>
        <v>12.08</v>
      </c>
      <c r="J1029" s="122" t="s">
        <v>255</v>
      </c>
      <c r="K1029" s="122"/>
      <c r="L1029" s="126"/>
    </row>
    <row r="1030" spans="1:12" s="129" customFormat="1" ht="12.75" customHeight="1">
      <c r="A1030" s="118"/>
      <c r="B1030" s="119"/>
      <c r="C1030" s="147"/>
      <c r="D1030" s="168">
        <v>4410</v>
      </c>
      <c r="E1030" s="169"/>
      <c r="F1030" s="122" t="s">
        <v>180</v>
      </c>
      <c r="G1030" s="205">
        <v>381</v>
      </c>
      <c r="H1030" s="145">
        <v>0</v>
      </c>
      <c r="I1030" s="125">
        <f t="shared" si="43"/>
        <v>0</v>
      </c>
      <c r="J1030" s="122" t="s">
        <v>503</v>
      </c>
      <c r="K1030" s="122"/>
      <c r="L1030" s="126"/>
    </row>
    <row r="1031" spans="1:12" s="129" customFormat="1" ht="12.75" customHeight="1">
      <c r="A1031" s="118"/>
      <c r="B1031" s="119"/>
      <c r="C1031" s="147"/>
      <c r="D1031" s="168">
        <v>4430</v>
      </c>
      <c r="E1031" s="169"/>
      <c r="F1031" s="122" t="s">
        <v>151</v>
      </c>
      <c r="G1031" s="205">
        <v>200</v>
      </c>
      <c r="H1031" s="145">
        <v>108</v>
      </c>
      <c r="I1031" s="125">
        <f t="shared" si="43"/>
        <v>54</v>
      </c>
      <c r="J1031" s="122" t="s">
        <v>518</v>
      </c>
      <c r="K1031" s="122"/>
      <c r="L1031" s="126"/>
    </row>
    <row r="1032" spans="1:12" s="129" customFormat="1" ht="12.75" customHeight="1">
      <c r="A1032" s="118"/>
      <c r="B1032" s="119"/>
      <c r="C1032" s="223"/>
      <c r="D1032" s="168">
        <v>4440</v>
      </c>
      <c r="E1032" s="169"/>
      <c r="F1032" s="122" t="s">
        <v>153</v>
      </c>
      <c r="G1032" s="205">
        <v>23400</v>
      </c>
      <c r="H1032" s="145">
        <v>22800</v>
      </c>
      <c r="I1032" s="125">
        <f t="shared" si="43"/>
        <v>97.43589743589743</v>
      </c>
      <c r="J1032" s="122" t="s">
        <v>228</v>
      </c>
      <c r="K1032" s="122"/>
      <c r="L1032" s="126"/>
    </row>
    <row r="1033" spans="1:12" s="127" customFormat="1" ht="12.75">
      <c r="A1033" s="89"/>
      <c r="B1033" s="92"/>
      <c r="C1033" s="128">
        <v>80146</v>
      </c>
      <c r="D1033" s="152"/>
      <c r="E1033" s="92"/>
      <c r="F1033" s="112" t="s">
        <v>159</v>
      </c>
      <c r="G1033" s="113">
        <f>SUM(G1034)</f>
        <v>2000</v>
      </c>
      <c r="H1033" s="114">
        <f>SUM(H1034)</f>
        <v>0</v>
      </c>
      <c r="I1033" s="115">
        <f t="shared" si="43"/>
        <v>0</v>
      </c>
      <c r="J1033" s="112"/>
      <c r="K1033" s="112"/>
      <c r="L1033" s="126"/>
    </row>
    <row r="1034" spans="1:12" s="127" customFormat="1" ht="12.75" customHeight="1">
      <c r="A1034" s="118"/>
      <c r="B1034" s="121"/>
      <c r="C1034" s="128"/>
      <c r="D1034" s="148">
        <v>4300</v>
      </c>
      <c r="E1034" s="121"/>
      <c r="F1034" s="122" t="s">
        <v>144</v>
      </c>
      <c r="G1034" s="123">
        <v>2000</v>
      </c>
      <c r="H1034" s="124">
        <v>0</v>
      </c>
      <c r="I1034" s="125">
        <f t="shared" si="43"/>
        <v>0</v>
      </c>
      <c r="J1034" s="122" t="s">
        <v>512</v>
      </c>
      <c r="K1034" s="122"/>
      <c r="L1034" s="126"/>
    </row>
    <row r="1035" spans="1:12" s="129" customFormat="1" ht="12.75">
      <c r="A1035" s="118"/>
      <c r="B1035" s="119"/>
      <c r="C1035" s="147"/>
      <c r="D1035" s="168"/>
      <c r="E1035" s="169"/>
      <c r="F1035" s="122"/>
      <c r="G1035" s="205"/>
      <c r="H1035" s="145"/>
      <c r="I1035" s="125"/>
      <c r="J1035" s="122"/>
      <c r="K1035" s="122"/>
      <c r="L1035" s="126"/>
    </row>
    <row r="1036" spans="1:12" s="127" customFormat="1" ht="12.75">
      <c r="A1036" s="118"/>
      <c r="B1036" s="121"/>
      <c r="C1036" s="229"/>
      <c r="D1036" s="252"/>
      <c r="E1036" s="169"/>
      <c r="F1036" s="107" t="s">
        <v>559</v>
      </c>
      <c r="G1036" s="108">
        <f>SUM(G1037:G1053)/2</f>
        <v>1221035</v>
      </c>
      <c r="H1036" s="109">
        <f>SUM(H1037:H1053)/2</f>
        <v>659000</v>
      </c>
      <c r="I1036" s="110">
        <f aca="true" t="shared" si="44" ref="I1036:I1053">H1036/G1036*100</f>
        <v>53.970606903160025</v>
      </c>
      <c r="J1036" s="107"/>
      <c r="K1036" s="107"/>
      <c r="L1036" s="126"/>
    </row>
    <row r="1037" spans="1:12" s="127" customFormat="1" ht="12.75">
      <c r="A1037" s="89"/>
      <c r="B1037" s="92"/>
      <c r="C1037" s="170">
        <v>85117</v>
      </c>
      <c r="D1037" s="250"/>
      <c r="E1037" s="98"/>
      <c r="F1037" s="112" t="s">
        <v>560</v>
      </c>
      <c r="G1037" s="113">
        <f>SUM(G1038:G1053)</f>
        <v>1221035</v>
      </c>
      <c r="H1037" s="114">
        <f>SUM(H1038:H1053)</f>
        <v>659000</v>
      </c>
      <c r="I1037" s="115">
        <f t="shared" si="44"/>
        <v>53.970606903160025</v>
      </c>
      <c r="J1037" s="112"/>
      <c r="K1037" s="112"/>
      <c r="L1037" s="126"/>
    </row>
    <row r="1038" spans="1:12" s="129" customFormat="1" ht="12.75">
      <c r="A1038" s="118"/>
      <c r="B1038" s="121"/>
      <c r="C1038" s="151"/>
      <c r="D1038" s="248">
        <v>3110</v>
      </c>
      <c r="E1038" s="169"/>
      <c r="F1038" s="122" t="s">
        <v>190</v>
      </c>
      <c r="G1038" s="123">
        <v>11563</v>
      </c>
      <c r="H1038" s="124">
        <v>948</v>
      </c>
      <c r="I1038" s="125">
        <f>H1038/G1038*100</f>
        <v>8.198564386404913</v>
      </c>
      <c r="J1038" s="122"/>
      <c r="K1038" s="122"/>
      <c r="L1038" s="126"/>
    </row>
    <row r="1039" spans="1:12" s="127" customFormat="1" ht="12.75" customHeight="1">
      <c r="A1039" s="118"/>
      <c r="B1039" s="121"/>
      <c r="C1039" s="128"/>
      <c r="D1039" s="248">
        <v>4010</v>
      </c>
      <c r="E1039" s="169"/>
      <c r="F1039" s="122" t="s">
        <v>169</v>
      </c>
      <c r="G1039" s="123">
        <v>650000</v>
      </c>
      <c r="H1039" s="124">
        <v>302622.42</v>
      </c>
      <c r="I1039" s="125">
        <f>H1039/G1039*100</f>
        <v>46.55729538461538</v>
      </c>
      <c r="J1039" s="122" t="s">
        <v>170</v>
      </c>
      <c r="K1039" s="122"/>
      <c r="L1039" s="126"/>
    </row>
    <row r="1040" spans="1:12" s="127" customFormat="1" ht="12.75" customHeight="1">
      <c r="A1040" s="118"/>
      <c r="B1040" s="121"/>
      <c r="C1040" s="128"/>
      <c r="D1040" s="248">
        <v>4040</v>
      </c>
      <c r="E1040" s="169"/>
      <c r="F1040" s="122" t="s">
        <v>127</v>
      </c>
      <c r="G1040" s="123">
        <v>49742</v>
      </c>
      <c r="H1040" s="124">
        <v>48542.83</v>
      </c>
      <c r="I1040" s="125">
        <f t="shared" si="44"/>
        <v>97.58922037714608</v>
      </c>
      <c r="J1040" s="122" t="s">
        <v>232</v>
      </c>
      <c r="K1040" s="122"/>
      <c r="L1040" s="126"/>
    </row>
    <row r="1041" spans="1:12" s="127" customFormat="1" ht="12.75" customHeight="1">
      <c r="A1041" s="118"/>
      <c r="B1041" s="121"/>
      <c r="C1041" s="128"/>
      <c r="D1041" s="248">
        <v>4110</v>
      </c>
      <c r="E1041" s="169"/>
      <c r="F1041" s="122" t="s">
        <v>129</v>
      </c>
      <c r="G1041" s="123">
        <v>123630</v>
      </c>
      <c r="H1041" s="124">
        <v>55525.13</v>
      </c>
      <c r="I1041" s="125">
        <f t="shared" si="44"/>
        <v>44.91234328237483</v>
      </c>
      <c r="J1041" s="122" t="s">
        <v>212</v>
      </c>
      <c r="K1041" s="122"/>
      <c r="L1041" s="126"/>
    </row>
    <row r="1042" spans="1:12" s="127" customFormat="1" ht="12.75" customHeight="1">
      <c r="A1042" s="118"/>
      <c r="B1042" s="121"/>
      <c r="C1042" s="128"/>
      <c r="D1042" s="248">
        <v>4120</v>
      </c>
      <c r="E1042" s="169"/>
      <c r="F1042" s="122" t="s">
        <v>131</v>
      </c>
      <c r="G1042" s="123">
        <v>17163</v>
      </c>
      <c r="H1042" s="124">
        <v>7469.32</v>
      </c>
      <c r="I1042" s="125">
        <f t="shared" si="44"/>
        <v>43.51989745382509</v>
      </c>
      <c r="J1042" s="122" t="s">
        <v>213</v>
      </c>
      <c r="K1042" s="122"/>
      <c r="L1042" s="126"/>
    </row>
    <row r="1043" spans="1:12" s="127" customFormat="1" ht="12.75" customHeight="1">
      <c r="A1043" s="118"/>
      <c r="B1043" s="121"/>
      <c r="C1043" s="128"/>
      <c r="D1043" s="248">
        <v>4170</v>
      </c>
      <c r="E1043" s="169"/>
      <c r="F1043" s="122" t="s">
        <v>133</v>
      </c>
      <c r="G1043" s="123">
        <v>35500</v>
      </c>
      <c r="H1043" s="124">
        <v>34402.26</v>
      </c>
      <c r="I1043" s="125">
        <f t="shared" si="44"/>
        <v>96.90777464788734</v>
      </c>
      <c r="J1043" s="122" t="s">
        <v>134</v>
      </c>
      <c r="K1043" s="122"/>
      <c r="L1043" s="126"/>
    </row>
    <row r="1044" spans="1:12" s="127" customFormat="1" ht="12.75" customHeight="1">
      <c r="A1044" s="118"/>
      <c r="B1044" s="121"/>
      <c r="C1044" s="128"/>
      <c r="D1044" s="248">
        <v>4210</v>
      </c>
      <c r="E1044" s="169"/>
      <c r="F1044" s="122" t="s">
        <v>135</v>
      </c>
      <c r="G1044" s="123">
        <v>35000</v>
      </c>
      <c r="H1044" s="124">
        <v>23299.91</v>
      </c>
      <c r="I1044" s="125">
        <f t="shared" si="44"/>
        <v>66.57117142857143</v>
      </c>
      <c r="J1044" s="122" t="s">
        <v>561</v>
      </c>
      <c r="K1044" s="122"/>
      <c r="L1044" s="126"/>
    </row>
    <row r="1045" spans="1:12" s="127" customFormat="1" ht="12.75" customHeight="1">
      <c r="A1045" s="118"/>
      <c r="B1045" s="121"/>
      <c r="C1045" s="128"/>
      <c r="D1045" s="248">
        <v>4220</v>
      </c>
      <c r="E1045" s="169"/>
      <c r="F1045" s="122" t="s">
        <v>172</v>
      </c>
      <c r="G1045" s="123">
        <v>35000</v>
      </c>
      <c r="H1045" s="124">
        <v>11538.55</v>
      </c>
      <c r="I1045" s="125">
        <f t="shared" si="44"/>
        <v>32.96728571428571</v>
      </c>
      <c r="J1045" s="122" t="s">
        <v>562</v>
      </c>
      <c r="K1045" s="122"/>
      <c r="L1045" s="126"/>
    </row>
    <row r="1046" spans="1:12" s="127" customFormat="1" ht="12.75" customHeight="1">
      <c r="A1046" s="118"/>
      <c r="B1046" s="121"/>
      <c r="C1046" s="128"/>
      <c r="D1046" s="248">
        <v>4230</v>
      </c>
      <c r="E1046" s="169"/>
      <c r="F1046" s="122" t="s">
        <v>174</v>
      </c>
      <c r="G1046" s="123">
        <v>2000</v>
      </c>
      <c r="H1046" s="124">
        <v>1024.19</v>
      </c>
      <c r="I1046" s="125">
        <f t="shared" si="44"/>
        <v>51.209500000000006</v>
      </c>
      <c r="J1046" s="122" t="s">
        <v>563</v>
      </c>
      <c r="K1046" s="122"/>
      <c r="L1046" s="126"/>
    </row>
    <row r="1047" spans="1:12" s="127" customFormat="1" ht="12.75" customHeight="1">
      <c r="A1047" s="118"/>
      <c r="B1047" s="121"/>
      <c r="C1047" s="128"/>
      <c r="D1047" s="248">
        <v>4260</v>
      </c>
      <c r="E1047" s="169"/>
      <c r="F1047" s="122" t="s">
        <v>139</v>
      </c>
      <c r="G1047" s="123">
        <v>88000</v>
      </c>
      <c r="H1047" s="124">
        <v>62792.09</v>
      </c>
      <c r="I1047" s="125">
        <f t="shared" si="44"/>
        <v>71.35464772727272</v>
      </c>
      <c r="J1047" s="122" t="s">
        <v>564</v>
      </c>
      <c r="K1047" s="122"/>
      <c r="L1047" s="126"/>
    </row>
    <row r="1048" spans="1:12" s="127" customFormat="1" ht="12.75" customHeight="1">
      <c r="A1048" s="118"/>
      <c r="B1048" s="121"/>
      <c r="C1048" s="128"/>
      <c r="D1048" s="248">
        <v>4270</v>
      </c>
      <c r="E1048" s="169"/>
      <c r="F1048" s="122" t="s">
        <v>141</v>
      </c>
      <c r="G1048" s="123">
        <v>15000</v>
      </c>
      <c r="H1048" s="124">
        <v>1793.4</v>
      </c>
      <c r="I1048" s="125">
        <f t="shared" si="44"/>
        <v>11.956</v>
      </c>
      <c r="J1048" s="122" t="s">
        <v>565</v>
      </c>
      <c r="K1048" s="122"/>
      <c r="L1048" s="126"/>
    </row>
    <row r="1049" spans="1:12" s="127" customFormat="1" ht="12.75" customHeight="1">
      <c r="A1049" s="118"/>
      <c r="B1049" s="121"/>
      <c r="C1049" s="128"/>
      <c r="D1049" s="248">
        <v>4280</v>
      </c>
      <c r="E1049" s="169"/>
      <c r="F1049" s="122" t="s">
        <v>142</v>
      </c>
      <c r="G1049" s="123">
        <v>9000</v>
      </c>
      <c r="H1049" s="124">
        <v>5532.83</v>
      </c>
      <c r="I1049" s="125">
        <f t="shared" si="44"/>
        <v>61.47588888888889</v>
      </c>
      <c r="J1049" s="122" t="s">
        <v>566</v>
      </c>
      <c r="K1049" s="122"/>
      <c r="L1049" s="126"/>
    </row>
    <row r="1050" spans="1:12" s="127" customFormat="1" ht="38.25" customHeight="1">
      <c r="A1050" s="118"/>
      <c r="B1050" s="121"/>
      <c r="C1050" s="128"/>
      <c r="D1050" s="248">
        <v>4300</v>
      </c>
      <c r="E1050" s="169"/>
      <c r="F1050" s="122" t="s">
        <v>501</v>
      </c>
      <c r="G1050" s="123">
        <v>116437</v>
      </c>
      <c r="H1050" s="124">
        <v>75509.07</v>
      </c>
      <c r="I1050" s="125">
        <f t="shared" si="44"/>
        <v>64.84972130851877</v>
      </c>
      <c r="J1050" s="122" t="s">
        <v>567</v>
      </c>
      <c r="K1050" s="122"/>
      <c r="L1050" s="126"/>
    </row>
    <row r="1051" spans="1:12" s="127" customFormat="1" ht="12.75" customHeight="1">
      <c r="A1051" s="118"/>
      <c r="B1051" s="121"/>
      <c r="C1051" s="128"/>
      <c r="D1051" s="248">
        <v>4410</v>
      </c>
      <c r="E1051" s="169"/>
      <c r="F1051" s="122" t="s">
        <v>180</v>
      </c>
      <c r="G1051" s="123">
        <v>3500</v>
      </c>
      <c r="H1051" s="124">
        <v>3500</v>
      </c>
      <c r="I1051" s="125">
        <f t="shared" si="44"/>
        <v>100</v>
      </c>
      <c r="J1051" s="122" t="s">
        <v>149</v>
      </c>
      <c r="K1051" s="122"/>
      <c r="L1051" s="126"/>
    </row>
    <row r="1052" spans="1:12" s="127" customFormat="1" ht="12.75" customHeight="1">
      <c r="A1052" s="118"/>
      <c r="B1052" s="121"/>
      <c r="C1052" s="128"/>
      <c r="D1052" s="248">
        <v>4430</v>
      </c>
      <c r="E1052" s="169"/>
      <c r="F1052" s="122" t="s">
        <v>151</v>
      </c>
      <c r="G1052" s="123">
        <v>4500</v>
      </c>
      <c r="H1052" s="124">
        <v>4500</v>
      </c>
      <c r="I1052" s="125">
        <f t="shared" si="44"/>
        <v>100</v>
      </c>
      <c r="J1052" s="122" t="s">
        <v>568</v>
      </c>
      <c r="K1052" s="122"/>
      <c r="L1052" s="126"/>
    </row>
    <row r="1053" spans="1:12" s="127" customFormat="1" ht="12.75" customHeight="1">
      <c r="A1053" s="118"/>
      <c r="B1053" s="121"/>
      <c r="C1053" s="128"/>
      <c r="D1053" s="248">
        <v>4440</v>
      </c>
      <c r="E1053" s="169"/>
      <c r="F1053" s="122" t="s">
        <v>153</v>
      </c>
      <c r="G1053" s="123">
        <v>25000</v>
      </c>
      <c r="H1053" s="124">
        <v>20000</v>
      </c>
      <c r="I1053" s="125">
        <f t="shared" si="44"/>
        <v>80</v>
      </c>
      <c r="J1053" s="122" t="s">
        <v>569</v>
      </c>
      <c r="K1053" s="122"/>
      <c r="L1053" s="126"/>
    </row>
    <row r="1054" spans="1:12" s="129" customFormat="1" ht="12.75">
      <c r="A1054" s="118"/>
      <c r="B1054" s="119"/>
      <c r="C1054" s="223"/>
      <c r="D1054" s="168"/>
      <c r="E1054" s="169"/>
      <c r="F1054" s="122"/>
      <c r="G1054" s="205"/>
      <c r="H1054" s="145"/>
      <c r="I1054" s="125"/>
      <c r="J1054" s="122"/>
      <c r="K1054" s="122"/>
      <c r="L1054" s="126"/>
    </row>
    <row r="1055" spans="1:12" s="111" customFormat="1" ht="13.5" customHeight="1">
      <c r="A1055" s="103" t="s">
        <v>570</v>
      </c>
      <c r="B1055" s="103"/>
      <c r="C1055" s="139"/>
      <c r="D1055" s="103"/>
      <c r="E1055" s="140"/>
      <c r="F1055" s="107" t="s">
        <v>571</v>
      </c>
      <c r="G1055" s="108">
        <f>SUM(G1056:G1068)/2</f>
        <v>1257358</v>
      </c>
      <c r="H1055" s="109">
        <f>SUM(H1056:H1068)/2</f>
        <v>694197.0599999999</v>
      </c>
      <c r="I1055" s="109">
        <f aca="true" t="shared" si="45" ref="I1055:I1068">H1055/G1055*100</f>
        <v>55.210772111045536</v>
      </c>
      <c r="J1055" s="107"/>
      <c r="K1055" s="107"/>
      <c r="L1055" s="33"/>
    </row>
    <row r="1056" spans="1:12" s="117" customFormat="1" ht="12.75">
      <c r="A1056" s="253"/>
      <c r="B1056" s="254"/>
      <c r="C1056" s="91">
        <v>75416</v>
      </c>
      <c r="D1056" s="90"/>
      <c r="E1056" s="92"/>
      <c r="F1056" s="112" t="s">
        <v>572</v>
      </c>
      <c r="G1056" s="113">
        <f>SUM(G1057:G1068)</f>
        <v>1257358</v>
      </c>
      <c r="H1056" s="114">
        <f>SUM(H1057:H1068)</f>
        <v>694197.0599999999</v>
      </c>
      <c r="I1056" s="114">
        <f t="shared" si="45"/>
        <v>55.210772111045536</v>
      </c>
      <c r="J1056" s="112"/>
      <c r="K1056" s="112"/>
      <c r="L1056" s="116"/>
    </row>
    <row r="1057" spans="1:12" s="127" customFormat="1" ht="12.75" customHeight="1">
      <c r="A1057" s="255"/>
      <c r="B1057" s="249"/>
      <c r="C1057" s="120"/>
      <c r="D1057" s="119">
        <v>3020</v>
      </c>
      <c r="E1057" s="121"/>
      <c r="F1057" s="122" t="s">
        <v>208</v>
      </c>
      <c r="G1057" s="123">
        <v>50000</v>
      </c>
      <c r="H1057" s="124">
        <v>35997.43</v>
      </c>
      <c r="I1057" s="124">
        <f t="shared" si="45"/>
        <v>71.99486</v>
      </c>
      <c r="J1057" s="122" t="s">
        <v>573</v>
      </c>
      <c r="K1057" s="122"/>
      <c r="L1057" s="126"/>
    </row>
    <row r="1058" spans="1:12" s="127" customFormat="1" ht="12.75" customHeight="1">
      <c r="A1058" s="255"/>
      <c r="B1058" s="249"/>
      <c r="C1058" s="128"/>
      <c r="D1058" s="119">
        <v>4010</v>
      </c>
      <c r="E1058" s="121"/>
      <c r="F1058" s="122" t="s">
        <v>574</v>
      </c>
      <c r="G1058" s="123">
        <v>737308</v>
      </c>
      <c r="H1058" s="124">
        <v>348759.22</v>
      </c>
      <c r="I1058" s="124">
        <f t="shared" si="45"/>
        <v>47.301700239248724</v>
      </c>
      <c r="J1058" s="122" t="s">
        <v>575</v>
      </c>
      <c r="K1058" s="122"/>
      <c r="L1058" s="126"/>
    </row>
    <row r="1059" spans="1:12" s="127" customFormat="1" ht="12.75" customHeight="1">
      <c r="A1059" s="255"/>
      <c r="B1059" s="249"/>
      <c r="C1059" s="128"/>
      <c r="D1059" s="119">
        <v>4040</v>
      </c>
      <c r="E1059" s="121"/>
      <c r="F1059" s="122" t="s">
        <v>127</v>
      </c>
      <c r="G1059" s="123">
        <v>59000</v>
      </c>
      <c r="H1059" s="124">
        <v>57743.72</v>
      </c>
      <c r="I1059" s="124">
        <f t="shared" si="45"/>
        <v>97.87071186440677</v>
      </c>
      <c r="J1059" s="122" t="s">
        <v>576</v>
      </c>
      <c r="K1059" s="122"/>
      <c r="L1059" s="126"/>
    </row>
    <row r="1060" spans="1:12" s="129" customFormat="1" ht="12.75" customHeight="1">
      <c r="A1060" s="255"/>
      <c r="B1060" s="249"/>
      <c r="C1060" s="128"/>
      <c r="D1060" s="119">
        <v>4110</v>
      </c>
      <c r="E1060" s="121"/>
      <c r="F1060" s="122" t="s">
        <v>129</v>
      </c>
      <c r="G1060" s="123">
        <v>127200</v>
      </c>
      <c r="H1060" s="124">
        <v>66524.33</v>
      </c>
      <c r="I1060" s="124">
        <f t="shared" si="45"/>
        <v>52.29900157232704</v>
      </c>
      <c r="J1060" s="122" t="s">
        <v>577</v>
      </c>
      <c r="K1060" s="122"/>
      <c r="L1060" s="126"/>
    </row>
    <row r="1061" spans="1:12" s="129" customFormat="1" ht="12.75" customHeight="1">
      <c r="A1061" s="255"/>
      <c r="B1061" s="249"/>
      <c r="C1061" s="128"/>
      <c r="D1061" s="119">
        <v>4120</v>
      </c>
      <c r="E1061" s="121"/>
      <c r="F1061" s="122" t="s">
        <v>131</v>
      </c>
      <c r="G1061" s="123">
        <v>18100</v>
      </c>
      <c r="H1061" s="124">
        <v>8962.62</v>
      </c>
      <c r="I1061" s="124">
        <f t="shared" si="45"/>
        <v>49.51723756906078</v>
      </c>
      <c r="J1061" s="122" t="s">
        <v>578</v>
      </c>
      <c r="K1061" s="122"/>
      <c r="L1061" s="126"/>
    </row>
    <row r="1062" spans="1:12" s="127" customFormat="1" ht="27" customHeight="1">
      <c r="A1062" s="255"/>
      <c r="B1062" s="249"/>
      <c r="C1062" s="128"/>
      <c r="D1062" s="119">
        <v>4210</v>
      </c>
      <c r="E1062" s="121"/>
      <c r="F1062" s="122" t="s">
        <v>579</v>
      </c>
      <c r="G1062" s="123">
        <v>52750</v>
      </c>
      <c r="H1062" s="124">
        <v>24378.41</v>
      </c>
      <c r="I1062" s="124">
        <f t="shared" si="45"/>
        <v>46.21499526066351</v>
      </c>
      <c r="J1062" s="122" t="s">
        <v>580</v>
      </c>
      <c r="K1062" s="122"/>
      <c r="L1062" s="126"/>
    </row>
    <row r="1063" spans="1:12" s="129" customFormat="1" ht="12.75" customHeight="1">
      <c r="A1063" s="255"/>
      <c r="B1063" s="249"/>
      <c r="C1063" s="128"/>
      <c r="D1063" s="119">
        <v>4260</v>
      </c>
      <c r="E1063" s="121"/>
      <c r="F1063" s="122" t="s">
        <v>139</v>
      </c>
      <c r="G1063" s="123">
        <v>12000</v>
      </c>
      <c r="H1063" s="124">
        <v>7302.03</v>
      </c>
      <c r="I1063" s="124">
        <f t="shared" si="45"/>
        <v>60.850249999999996</v>
      </c>
      <c r="J1063" s="122" t="s">
        <v>581</v>
      </c>
      <c r="K1063" s="122"/>
      <c r="L1063" s="126"/>
    </row>
    <row r="1064" spans="1:12" s="127" customFormat="1" ht="12.75" customHeight="1">
      <c r="A1064" s="255"/>
      <c r="B1064" s="249"/>
      <c r="C1064" s="128"/>
      <c r="D1064" s="119">
        <v>4270</v>
      </c>
      <c r="E1064" s="121"/>
      <c r="F1064" s="122" t="s">
        <v>141</v>
      </c>
      <c r="G1064" s="123">
        <v>35000</v>
      </c>
      <c r="H1064" s="124">
        <v>2854.76</v>
      </c>
      <c r="I1064" s="124">
        <f t="shared" si="45"/>
        <v>8.156457142857143</v>
      </c>
      <c r="J1064" s="122" t="s">
        <v>582</v>
      </c>
      <c r="K1064" s="122"/>
      <c r="L1064" s="126"/>
    </row>
    <row r="1065" spans="1:12" s="127" customFormat="1" ht="12.75" customHeight="1">
      <c r="A1065" s="255"/>
      <c r="B1065" s="256"/>
      <c r="C1065" s="128"/>
      <c r="D1065" s="148">
        <v>4300</v>
      </c>
      <c r="E1065" s="121"/>
      <c r="F1065" s="122" t="s">
        <v>144</v>
      </c>
      <c r="G1065" s="123">
        <v>30000</v>
      </c>
      <c r="H1065" s="124">
        <v>13763.22</v>
      </c>
      <c r="I1065" s="124">
        <f t="shared" si="45"/>
        <v>45.877399999999994</v>
      </c>
      <c r="J1065" s="122" t="s">
        <v>583</v>
      </c>
      <c r="K1065" s="122"/>
      <c r="L1065" s="126"/>
    </row>
    <row r="1066" spans="1:12" s="129" customFormat="1" ht="12.75" customHeight="1">
      <c r="A1066" s="255"/>
      <c r="B1066" s="249"/>
      <c r="C1066" s="128"/>
      <c r="D1066" s="168">
        <v>4410</v>
      </c>
      <c r="E1066" s="169"/>
      <c r="F1066" s="122" t="s">
        <v>180</v>
      </c>
      <c r="G1066" s="123">
        <v>6000</v>
      </c>
      <c r="H1066" s="124">
        <v>5598.74</v>
      </c>
      <c r="I1066" s="124">
        <f t="shared" si="45"/>
        <v>93.31233333333333</v>
      </c>
      <c r="J1066" s="122" t="s">
        <v>584</v>
      </c>
      <c r="K1066" s="122"/>
      <c r="L1066" s="126"/>
    </row>
    <row r="1067" spans="1:12" s="127" customFormat="1" ht="12.75" customHeight="1">
      <c r="A1067" s="255"/>
      <c r="B1067" s="249"/>
      <c r="C1067" s="128"/>
      <c r="D1067" s="119">
        <v>4430</v>
      </c>
      <c r="E1067" s="121"/>
      <c r="F1067" s="122" t="s">
        <v>151</v>
      </c>
      <c r="G1067" s="123">
        <v>10000</v>
      </c>
      <c r="H1067" s="124">
        <v>3192.58</v>
      </c>
      <c r="I1067" s="124">
        <f t="shared" si="45"/>
        <v>31.9258</v>
      </c>
      <c r="J1067" s="122" t="s">
        <v>585</v>
      </c>
      <c r="K1067" s="122"/>
      <c r="L1067" s="126"/>
    </row>
    <row r="1068" spans="1:12" s="127" customFormat="1" ht="12.75">
      <c r="A1068" s="255"/>
      <c r="B1068" s="249"/>
      <c r="C1068" s="128"/>
      <c r="D1068" s="168">
        <v>6060</v>
      </c>
      <c r="E1068" s="169"/>
      <c r="F1068" s="122" t="s">
        <v>203</v>
      </c>
      <c r="G1068" s="123">
        <v>120000</v>
      </c>
      <c r="H1068" s="124">
        <v>119120</v>
      </c>
      <c r="I1068" s="124">
        <f t="shared" si="45"/>
        <v>99.26666666666667</v>
      </c>
      <c r="J1068" s="257" t="s">
        <v>586</v>
      </c>
      <c r="K1068" s="257"/>
      <c r="L1068" s="126"/>
    </row>
    <row r="1069" spans="1:12" s="129" customFormat="1" ht="12.75">
      <c r="A1069" s="118"/>
      <c r="B1069" s="119"/>
      <c r="C1069" s="223"/>
      <c r="D1069" s="168"/>
      <c r="E1069" s="169"/>
      <c r="F1069" s="122"/>
      <c r="G1069" s="205"/>
      <c r="H1069" s="145"/>
      <c r="I1069" s="125"/>
      <c r="J1069" s="112"/>
      <c r="K1069" s="112"/>
      <c r="L1069" s="126"/>
    </row>
    <row r="1070" spans="1:12" s="111" customFormat="1" ht="14.25" customHeight="1">
      <c r="A1070" s="103" t="s">
        <v>587</v>
      </c>
      <c r="B1070" s="103"/>
      <c r="C1070" s="139"/>
      <c r="D1070" s="103"/>
      <c r="E1070" s="140"/>
      <c r="F1070" s="107" t="s">
        <v>588</v>
      </c>
      <c r="G1070" s="108">
        <f>SUM(G1071:G1103)/2</f>
        <v>2328589</v>
      </c>
      <c r="H1070" s="109">
        <f>SUM(H1071:H1103)/2</f>
        <v>1246088.77</v>
      </c>
      <c r="I1070" s="110">
        <f aca="true" t="shared" si="46" ref="I1070:I1103">H1070/G1070*100</f>
        <v>53.51261085575857</v>
      </c>
      <c r="J1070" s="107"/>
      <c r="K1070" s="107"/>
      <c r="L1070" s="33"/>
    </row>
    <row r="1071" spans="1:12" s="117" customFormat="1" ht="12.75">
      <c r="A1071" s="89"/>
      <c r="B1071" s="90"/>
      <c r="C1071" s="91">
        <v>80101</v>
      </c>
      <c r="D1071" s="90"/>
      <c r="E1071" s="92"/>
      <c r="F1071" s="112" t="s">
        <v>428</v>
      </c>
      <c r="G1071" s="113">
        <f>SUM(G1072:G1088)</f>
        <v>2109745</v>
      </c>
      <c r="H1071" s="114">
        <f>SUM(H1072:H1088)</f>
        <v>1152177.1900000002</v>
      </c>
      <c r="I1071" s="115">
        <f t="shared" si="46"/>
        <v>54.61215407549255</v>
      </c>
      <c r="J1071" s="122"/>
      <c r="K1071" s="122"/>
      <c r="L1071" s="116"/>
    </row>
    <row r="1072" spans="1:12" s="142" customFormat="1" ht="12.75" customHeight="1">
      <c r="A1072" s="118"/>
      <c r="B1072" s="119"/>
      <c r="C1072" s="141"/>
      <c r="D1072" s="119">
        <v>3020</v>
      </c>
      <c r="E1072" s="121"/>
      <c r="F1072" s="122" t="s">
        <v>123</v>
      </c>
      <c r="G1072" s="205">
        <v>7500</v>
      </c>
      <c r="H1072" s="145">
        <v>1060.12</v>
      </c>
      <c r="I1072" s="125">
        <f t="shared" si="46"/>
        <v>14.134933333333333</v>
      </c>
      <c r="J1072" s="122" t="s">
        <v>589</v>
      </c>
      <c r="K1072" s="122"/>
      <c r="L1072" s="116"/>
    </row>
    <row r="1073" spans="1:12" s="127" customFormat="1" ht="12.75" customHeight="1">
      <c r="A1073" s="118"/>
      <c r="B1073" s="121"/>
      <c r="C1073" s="147"/>
      <c r="D1073" s="148">
        <v>4010</v>
      </c>
      <c r="E1073" s="121"/>
      <c r="F1073" s="122" t="s">
        <v>125</v>
      </c>
      <c r="G1073" s="205">
        <v>1382558</v>
      </c>
      <c r="H1073" s="145">
        <v>676444.44</v>
      </c>
      <c r="I1073" s="125">
        <f t="shared" si="46"/>
        <v>48.92702078321488</v>
      </c>
      <c r="J1073" s="122" t="s">
        <v>210</v>
      </c>
      <c r="K1073" s="122"/>
      <c r="L1073" s="126"/>
    </row>
    <row r="1074" spans="1:12" s="127" customFormat="1" ht="12.75" customHeight="1">
      <c r="A1074" s="118"/>
      <c r="B1074" s="119"/>
      <c r="C1074" s="147"/>
      <c r="D1074" s="119">
        <v>4040</v>
      </c>
      <c r="E1074" s="121"/>
      <c r="F1074" s="122" t="s">
        <v>127</v>
      </c>
      <c r="G1074" s="205">
        <v>114209</v>
      </c>
      <c r="H1074" s="145">
        <v>114208.1</v>
      </c>
      <c r="I1074" s="125">
        <f t="shared" si="46"/>
        <v>99.99921197103556</v>
      </c>
      <c r="J1074" s="122" t="s">
        <v>211</v>
      </c>
      <c r="K1074" s="122"/>
      <c r="L1074" s="126"/>
    </row>
    <row r="1075" spans="1:12" s="127" customFormat="1" ht="12.75" customHeight="1">
      <c r="A1075" s="118"/>
      <c r="B1075" s="119"/>
      <c r="C1075" s="147"/>
      <c r="D1075" s="119">
        <v>4110</v>
      </c>
      <c r="E1075" s="121"/>
      <c r="F1075" s="122" t="s">
        <v>129</v>
      </c>
      <c r="G1075" s="205">
        <v>249415</v>
      </c>
      <c r="H1075" s="145">
        <v>139232.13</v>
      </c>
      <c r="I1075" s="125">
        <f t="shared" si="46"/>
        <v>55.823478940721294</v>
      </c>
      <c r="J1075" s="122" t="s">
        <v>212</v>
      </c>
      <c r="K1075" s="122"/>
      <c r="L1075" s="126"/>
    </row>
    <row r="1076" spans="1:12" s="127" customFormat="1" ht="12.75" customHeight="1">
      <c r="A1076" s="118"/>
      <c r="B1076" s="119"/>
      <c r="C1076" s="147"/>
      <c r="D1076" s="119">
        <v>4120</v>
      </c>
      <c r="E1076" s="121"/>
      <c r="F1076" s="122" t="s">
        <v>590</v>
      </c>
      <c r="G1076" s="205">
        <v>37145</v>
      </c>
      <c r="H1076" s="145">
        <v>18823.51</v>
      </c>
      <c r="I1076" s="125">
        <f t="shared" si="46"/>
        <v>50.67575716785569</v>
      </c>
      <c r="J1076" s="122" t="s">
        <v>213</v>
      </c>
      <c r="K1076" s="122"/>
      <c r="L1076" s="126"/>
    </row>
    <row r="1077" spans="1:12" s="127" customFormat="1" ht="12.75" customHeight="1">
      <c r="A1077" s="118"/>
      <c r="B1077" s="119"/>
      <c r="C1077" s="147"/>
      <c r="D1077" s="119">
        <v>4140</v>
      </c>
      <c r="E1077" s="121"/>
      <c r="F1077" s="122" t="s">
        <v>214</v>
      </c>
      <c r="G1077" s="205">
        <v>5000</v>
      </c>
      <c r="H1077" s="145">
        <v>0</v>
      </c>
      <c r="I1077" s="125">
        <f t="shared" si="46"/>
        <v>0</v>
      </c>
      <c r="J1077" s="122" t="s">
        <v>215</v>
      </c>
      <c r="K1077" s="122"/>
      <c r="L1077" s="126"/>
    </row>
    <row r="1078" spans="1:12" s="127" customFormat="1" ht="12.75" customHeight="1">
      <c r="A1078" s="118"/>
      <c r="B1078" s="119"/>
      <c r="C1078" s="147"/>
      <c r="D1078" s="119">
        <v>4170</v>
      </c>
      <c r="E1078" s="121"/>
      <c r="F1078" s="122" t="s">
        <v>133</v>
      </c>
      <c r="G1078" s="205">
        <v>750</v>
      </c>
      <c r="H1078" s="145">
        <v>225</v>
      </c>
      <c r="I1078" s="125">
        <f t="shared" si="46"/>
        <v>30</v>
      </c>
      <c r="J1078" s="122" t="s">
        <v>134</v>
      </c>
      <c r="K1078" s="122"/>
      <c r="L1078" s="126"/>
    </row>
    <row r="1079" spans="1:12" s="127" customFormat="1" ht="12.75" customHeight="1">
      <c r="A1079" s="118"/>
      <c r="B1079" s="119"/>
      <c r="C1079" s="147"/>
      <c r="D1079" s="119">
        <v>4210</v>
      </c>
      <c r="E1079" s="121"/>
      <c r="F1079" s="122" t="s">
        <v>135</v>
      </c>
      <c r="G1079" s="205">
        <v>27000</v>
      </c>
      <c r="H1079" s="145">
        <v>7225.74</v>
      </c>
      <c r="I1079" s="125">
        <f t="shared" si="46"/>
        <v>26.761999999999997</v>
      </c>
      <c r="J1079" s="122" t="s">
        <v>217</v>
      </c>
      <c r="K1079" s="122"/>
      <c r="L1079" s="126"/>
    </row>
    <row r="1080" spans="1:12" s="127" customFormat="1" ht="12.75" customHeight="1">
      <c r="A1080" s="118"/>
      <c r="B1080" s="119"/>
      <c r="C1080" s="147"/>
      <c r="D1080" s="119">
        <v>4240</v>
      </c>
      <c r="E1080" s="121"/>
      <c r="F1080" s="122" t="s">
        <v>137</v>
      </c>
      <c r="G1080" s="205">
        <v>4000</v>
      </c>
      <c r="H1080" s="145">
        <v>670.34</v>
      </c>
      <c r="I1080" s="125">
        <f t="shared" si="46"/>
        <v>16.7585</v>
      </c>
      <c r="J1080" s="122" t="s">
        <v>336</v>
      </c>
      <c r="K1080" s="122"/>
      <c r="L1080" s="126"/>
    </row>
    <row r="1081" spans="1:12" s="127" customFormat="1" ht="12.75" customHeight="1">
      <c r="A1081" s="118"/>
      <c r="B1081" s="119"/>
      <c r="C1081" s="147"/>
      <c r="D1081" s="119">
        <v>4260</v>
      </c>
      <c r="E1081" s="121"/>
      <c r="F1081" s="122" t="s">
        <v>139</v>
      </c>
      <c r="G1081" s="205">
        <v>160500</v>
      </c>
      <c r="H1081" s="145">
        <v>109912.23</v>
      </c>
      <c r="I1081" s="125">
        <f t="shared" si="46"/>
        <v>68.4811401869159</v>
      </c>
      <c r="J1081" s="149" t="s">
        <v>591</v>
      </c>
      <c r="K1081" s="149"/>
      <c r="L1081" s="126"/>
    </row>
    <row r="1082" spans="1:12" s="127" customFormat="1" ht="12.75" customHeight="1">
      <c r="A1082" s="118"/>
      <c r="B1082" s="119"/>
      <c r="C1082" s="147"/>
      <c r="D1082" s="119">
        <v>4270</v>
      </c>
      <c r="E1082" s="121"/>
      <c r="F1082" s="122" t="s">
        <v>141</v>
      </c>
      <c r="G1082" s="205">
        <v>25000</v>
      </c>
      <c r="H1082" s="145">
        <v>2587.06</v>
      </c>
      <c r="I1082" s="125">
        <f t="shared" si="46"/>
        <v>10.34824</v>
      </c>
      <c r="J1082" s="122" t="s">
        <v>592</v>
      </c>
      <c r="K1082" s="122"/>
      <c r="L1082" s="126"/>
    </row>
    <row r="1083" spans="1:12" s="127" customFormat="1" ht="12.75" customHeight="1">
      <c r="A1083" s="118"/>
      <c r="B1083" s="119"/>
      <c r="C1083" s="147"/>
      <c r="D1083" s="119">
        <v>4280</v>
      </c>
      <c r="E1083" s="121"/>
      <c r="F1083" s="122" t="s">
        <v>142</v>
      </c>
      <c r="G1083" s="205">
        <v>2700</v>
      </c>
      <c r="H1083" s="145">
        <v>769</v>
      </c>
      <c r="I1083" s="125">
        <f t="shared" si="46"/>
        <v>28.48148148148148</v>
      </c>
      <c r="J1083" s="122" t="s">
        <v>143</v>
      </c>
      <c r="K1083" s="122"/>
      <c r="L1083" s="126"/>
    </row>
    <row r="1084" spans="1:12" s="127" customFormat="1" ht="24.75" customHeight="1">
      <c r="A1084" s="118"/>
      <c r="B1084" s="119"/>
      <c r="C1084" s="147"/>
      <c r="D1084" s="119">
        <v>4300</v>
      </c>
      <c r="E1084" s="121"/>
      <c r="F1084" s="122" t="s">
        <v>144</v>
      </c>
      <c r="G1084" s="205">
        <v>17074</v>
      </c>
      <c r="H1084" s="145">
        <v>10836.84</v>
      </c>
      <c r="I1084" s="125">
        <f t="shared" si="46"/>
        <v>63.469837179337006</v>
      </c>
      <c r="J1084" s="122" t="s">
        <v>593</v>
      </c>
      <c r="K1084" s="122"/>
      <c r="L1084" s="126"/>
    </row>
    <row r="1085" spans="1:12" s="127" customFormat="1" ht="12.75" customHeight="1">
      <c r="A1085" s="118"/>
      <c r="B1085" s="119"/>
      <c r="C1085" s="147"/>
      <c r="D1085" s="119">
        <v>4350</v>
      </c>
      <c r="E1085" s="121"/>
      <c r="F1085" s="122" t="s">
        <v>146</v>
      </c>
      <c r="G1085" s="205">
        <v>4658</v>
      </c>
      <c r="H1085" s="145">
        <v>2005.68</v>
      </c>
      <c r="I1085" s="125">
        <f t="shared" si="46"/>
        <v>43.05882352941177</v>
      </c>
      <c r="J1085" s="122" t="s">
        <v>222</v>
      </c>
      <c r="K1085" s="122"/>
      <c r="L1085" s="126"/>
    </row>
    <row r="1086" spans="1:12" s="127" customFormat="1" ht="12.75" customHeight="1">
      <c r="A1086" s="118"/>
      <c r="B1086" s="119"/>
      <c r="C1086" s="147"/>
      <c r="D1086" s="119">
        <v>4410</v>
      </c>
      <c r="E1086" s="121"/>
      <c r="F1086" s="122" t="s">
        <v>180</v>
      </c>
      <c r="G1086" s="205">
        <v>524</v>
      </c>
      <c r="H1086" s="145">
        <v>0</v>
      </c>
      <c r="I1086" s="125">
        <f t="shared" si="46"/>
        <v>0</v>
      </c>
      <c r="J1086" s="122" t="s">
        <v>594</v>
      </c>
      <c r="K1086" s="122"/>
      <c r="L1086" s="126"/>
    </row>
    <row r="1087" spans="1:12" s="127" customFormat="1" ht="12.75" customHeight="1">
      <c r="A1087" s="118"/>
      <c r="B1087" s="119"/>
      <c r="C1087" s="147"/>
      <c r="D1087" s="119">
        <v>4430</v>
      </c>
      <c r="E1087" s="121"/>
      <c r="F1087" s="122" t="s">
        <v>151</v>
      </c>
      <c r="G1087" s="205">
        <v>3212</v>
      </c>
      <c r="H1087" s="145">
        <v>1127</v>
      </c>
      <c r="I1087" s="125">
        <f t="shared" si="46"/>
        <v>35.08717310087173</v>
      </c>
      <c r="J1087" s="122" t="s">
        <v>595</v>
      </c>
      <c r="K1087" s="122"/>
      <c r="L1087" s="126"/>
    </row>
    <row r="1088" spans="1:12" s="127" customFormat="1" ht="12.75" customHeight="1">
      <c r="A1088" s="118"/>
      <c r="B1088" s="119"/>
      <c r="C1088" s="223"/>
      <c r="D1088" s="119">
        <v>4440</v>
      </c>
      <c r="E1088" s="121"/>
      <c r="F1088" s="122" t="s">
        <v>153</v>
      </c>
      <c r="G1088" s="205">
        <v>68500</v>
      </c>
      <c r="H1088" s="145">
        <v>67050</v>
      </c>
      <c r="I1088" s="125">
        <f t="shared" si="46"/>
        <v>97.88321167883211</v>
      </c>
      <c r="J1088" s="122" t="s">
        <v>228</v>
      </c>
      <c r="K1088" s="122"/>
      <c r="L1088" s="126"/>
    </row>
    <row r="1089" spans="1:12" s="127" customFormat="1" ht="12.75">
      <c r="A1089" s="89"/>
      <c r="B1089" s="90"/>
      <c r="C1089" s="97">
        <v>80146</v>
      </c>
      <c r="D1089" s="90"/>
      <c r="E1089" s="92"/>
      <c r="F1089" s="112" t="s">
        <v>159</v>
      </c>
      <c r="G1089" s="166">
        <f>SUM(G1090:G1095)</f>
        <v>24196</v>
      </c>
      <c r="H1089" s="153">
        <f>SUM(H1090:H1095)</f>
        <v>6830.12</v>
      </c>
      <c r="I1089" s="115">
        <f t="shared" si="46"/>
        <v>28.22830219871053</v>
      </c>
      <c r="J1089" s="112"/>
      <c r="K1089" s="112"/>
      <c r="L1089" s="126"/>
    </row>
    <row r="1090" spans="1:12" s="127" customFormat="1" ht="12.75" customHeight="1">
      <c r="A1090" s="118"/>
      <c r="B1090" s="121"/>
      <c r="C1090" s="147"/>
      <c r="D1090" s="148">
        <v>4010</v>
      </c>
      <c r="E1090" s="121"/>
      <c r="F1090" s="122" t="s">
        <v>125</v>
      </c>
      <c r="G1090" s="205">
        <v>7200</v>
      </c>
      <c r="H1090" s="145">
        <v>2260.7</v>
      </c>
      <c r="I1090" s="125">
        <f t="shared" si="46"/>
        <v>31.39861111111111</v>
      </c>
      <c r="J1090" s="122" t="s">
        <v>596</v>
      </c>
      <c r="K1090" s="122"/>
      <c r="L1090" s="126"/>
    </row>
    <row r="1091" spans="1:12" s="127" customFormat="1" ht="12.75" customHeight="1">
      <c r="A1091" s="118"/>
      <c r="B1091" s="119"/>
      <c r="C1091" s="147"/>
      <c r="D1091" s="119">
        <v>4110</v>
      </c>
      <c r="E1091" s="121"/>
      <c r="F1091" s="122" t="s">
        <v>129</v>
      </c>
      <c r="G1091" s="205">
        <v>1240</v>
      </c>
      <c r="H1091" s="145">
        <v>355.56</v>
      </c>
      <c r="I1091" s="125">
        <f t="shared" si="46"/>
        <v>28.674193548387095</v>
      </c>
      <c r="J1091" s="122" t="s">
        <v>212</v>
      </c>
      <c r="K1091" s="122"/>
      <c r="L1091" s="126"/>
    </row>
    <row r="1092" spans="1:12" s="127" customFormat="1" ht="12.75" customHeight="1">
      <c r="A1092" s="118"/>
      <c r="B1092" s="119"/>
      <c r="C1092" s="147"/>
      <c r="D1092" s="119">
        <v>4120</v>
      </c>
      <c r="E1092" s="121"/>
      <c r="F1092" s="122" t="s">
        <v>590</v>
      </c>
      <c r="G1092" s="205">
        <v>176</v>
      </c>
      <c r="H1092" s="145">
        <v>49</v>
      </c>
      <c r="I1092" s="125">
        <f t="shared" si="46"/>
        <v>27.84090909090909</v>
      </c>
      <c r="J1092" s="122" t="s">
        <v>213</v>
      </c>
      <c r="K1092" s="122"/>
      <c r="L1092" s="126"/>
    </row>
    <row r="1093" spans="1:12" s="127" customFormat="1" ht="12.75" customHeight="1">
      <c r="A1093" s="118"/>
      <c r="B1093" s="119"/>
      <c r="C1093" s="147"/>
      <c r="D1093" s="119">
        <v>4210</v>
      </c>
      <c r="E1093" s="121"/>
      <c r="F1093" s="122" t="s">
        <v>135</v>
      </c>
      <c r="G1093" s="205">
        <v>1500</v>
      </c>
      <c r="H1093" s="145">
        <v>599.86</v>
      </c>
      <c r="I1093" s="125">
        <f t="shared" si="46"/>
        <v>39.99066666666667</v>
      </c>
      <c r="J1093" s="122" t="s">
        <v>597</v>
      </c>
      <c r="K1093" s="122"/>
      <c r="L1093" s="126"/>
    </row>
    <row r="1094" spans="1:12" s="127" customFormat="1" ht="26.25" customHeight="1">
      <c r="A1094" s="118"/>
      <c r="B1094" s="119"/>
      <c r="C1094" s="147"/>
      <c r="D1094" s="119">
        <v>4300</v>
      </c>
      <c r="E1094" s="121"/>
      <c r="F1094" s="122" t="s">
        <v>144</v>
      </c>
      <c r="G1094" s="205">
        <v>11680</v>
      </c>
      <c r="H1094" s="145">
        <v>2765</v>
      </c>
      <c r="I1094" s="125">
        <f t="shared" si="46"/>
        <v>23.67294520547945</v>
      </c>
      <c r="J1094" s="122" t="s">
        <v>598</v>
      </c>
      <c r="K1094" s="122"/>
      <c r="L1094" s="126"/>
    </row>
    <row r="1095" spans="1:12" s="127" customFormat="1" ht="12.75" customHeight="1">
      <c r="A1095" s="118"/>
      <c r="B1095" s="119"/>
      <c r="C1095" s="147"/>
      <c r="D1095" s="119">
        <v>4410</v>
      </c>
      <c r="E1095" s="121"/>
      <c r="F1095" s="122" t="s">
        <v>180</v>
      </c>
      <c r="G1095" s="205">
        <v>2400</v>
      </c>
      <c r="H1095" s="145">
        <v>800</v>
      </c>
      <c r="I1095" s="125">
        <f t="shared" si="46"/>
        <v>33.33333333333333</v>
      </c>
      <c r="J1095" s="122" t="s">
        <v>599</v>
      </c>
      <c r="K1095" s="122"/>
      <c r="L1095" s="126"/>
    </row>
    <row r="1096" spans="1:12" s="127" customFormat="1" ht="12.75">
      <c r="A1096" s="89"/>
      <c r="B1096" s="90"/>
      <c r="C1096" s="91">
        <v>85401</v>
      </c>
      <c r="D1096" s="90"/>
      <c r="E1096" s="92"/>
      <c r="F1096" s="112" t="s">
        <v>225</v>
      </c>
      <c r="G1096" s="113">
        <f>SUM(G1097:G1101)</f>
        <v>89368</v>
      </c>
      <c r="H1096" s="114">
        <f>SUM(H1097:H1101)</f>
        <v>46826.46</v>
      </c>
      <c r="I1096" s="115">
        <f t="shared" si="46"/>
        <v>52.397345806105086</v>
      </c>
      <c r="J1096" s="122"/>
      <c r="K1096" s="122"/>
      <c r="L1096" s="126"/>
    </row>
    <row r="1097" spans="1:12" s="127" customFormat="1" ht="12.75" customHeight="1">
      <c r="A1097" s="118"/>
      <c r="B1097" s="119"/>
      <c r="C1097" s="120"/>
      <c r="D1097" s="119">
        <v>4010</v>
      </c>
      <c r="E1097" s="121"/>
      <c r="F1097" s="122" t="s">
        <v>125</v>
      </c>
      <c r="G1097" s="205">
        <v>65857</v>
      </c>
      <c r="H1097" s="145">
        <v>30112.72</v>
      </c>
      <c r="I1097" s="125">
        <f t="shared" si="46"/>
        <v>45.72440287289127</v>
      </c>
      <c r="J1097" s="122" t="s">
        <v>210</v>
      </c>
      <c r="K1097" s="122"/>
      <c r="L1097" s="126"/>
    </row>
    <row r="1098" spans="1:12" s="127" customFormat="1" ht="12.75" customHeight="1">
      <c r="A1098" s="118"/>
      <c r="B1098" s="119"/>
      <c r="C1098" s="128"/>
      <c r="D1098" s="119">
        <v>4040</v>
      </c>
      <c r="E1098" s="121"/>
      <c r="F1098" s="122" t="s">
        <v>127</v>
      </c>
      <c r="G1098" s="205">
        <v>5004</v>
      </c>
      <c r="H1098" s="145">
        <v>5003.5</v>
      </c>
      <c r="I1098" s="125">
        <f t="shared" si="46"/>
        <v>99.99000799360512</v>
      </c>
      <c r="J1098" s="122" t="s">
        <v>211</v>
      </c>
      <c r="K1098" s="122"/>
      <c r="L1098" s="126"/>
    </row>
    <row r="1099" spans="1:12" s="127" customFormat="1" ht="12.75" customHeight="1">
      <c r="A1099" s="118"/>
      <c r="B1099" s="119"/>
      <c r="C1099" s="128"/>
      <c r="D1099" s="119">
        <v>4110</v>
      </c>
      <c r="E1099" s="121"/>
      <c r="F1099" s="122" t="s">
        <v>129</v>
      </c>
      <c r="G1099" s="205">
        <v>12220</v>
      </c>
      <c r="H1099" s="145">
        <v>6400.93</v>
      </c>
      <c r="I1099" s="125">
        <f t="shared" si="46"/>
        <v>52.38076923076923</v>
      </c>
      <c r="J1099" s="122" t="s">
        <v>212</v>
      </c>
      <c r="K1099" s="122"/>
      <c r="L1099" s="126"/>
    </row>
    <row r="1100" spans="1:12" s="127" customFormat="1" ht="12.75" customHeight="1">
      <c r="A1100" s="118"/>
      <c r="B1100" s="119"/>
      <c r="C1100" s="128"/>
      <c r="D1100" s="119">
        <v>4120</v>
      </c>
      <c r="E1100" s="121"/>
      <c r="F1100" s="122" t="s">
        <v>131</v>
      </c>
      <c r="G1100" s="205">
        <v>1737</v>
      </c>
      <c r="H1100" s="145">
        <v>865.31</v>
      </c>
      <c r="I1100" s="125">
        <f t="shared" si="46"/>
        <v>49.81635002878526</v>
      </c>
      <c r="J1100" s="122" t="s">
        <v>213</v>
      </c>
      <c r="K1100" s="122"/>
      <c r="L1100" s="126"/>
    </row>
    <row r="1101" spans="1:12" s="127" customFormat="1" ht="12.75" customHeight="1">
      <c r="A1101" s="118"/>
      <c r="B1101" s="119"/>
      <c r="C1101" s="130"/>
      <c r="D1101" s="119">
        <v>4440</v>
      </c>
      <c r="E1101" s="121"/>
      <c r="F1101" s="122" t="s">
        <v>153</v>
      </c>
      <c r="G1101" s="205">
        <v>4550</v>
      </c>
      <c r="H1101" s="145">
        <v>4444</v>
      </c>
      <c r="I1101" s="125">
        <f t="shared" si="46"/>
        <v>97.67032967032966</v>
      </c>
      <c r="J1101" s="122" t="s">
        <v>228</v>
      </c>
      <c r="K1101" s="122"/>
      <c r="L1101" s="126"/>
    </row>
    <row r="1102" spans="1:12" s="127" customFormat="1" ht="26.25" customHeight="1">
      <c r="A1102" s="89"/>
      <c r="B1102" s="90"/>
      <c r="C1102" s="130">
        <v>85412</v>
      </c>
      <c r="D1102" s="90"/>
      <c r="E1102" s="92"/>
      <c r="F1102" s="112" t="s">
        <v>263</v>
      </c>
      <c r="G1102" s="166">
        <f>SUM(G1103)</f>
        <v>105280</v>
      </c>
      <c r="H1102" s="153">
        <f>SUM(H1103)</f>
        <v>40255</v>
      </c>
      <c r="I1102" s="115">
        <f t="shared" si="46"/>
        <v>38.236132218844986</v>
      </c>
      <c r="J1102" s="112"/>
      <c r="K1102" s="112"/>
      <c r="L1102" s="126"/>
    </row>
    <row r="1103" spans="1:12" s="127" customFormat="1" ht="12.75" customHeight="1">
      <c r="A1103" s="118"/>
      <c r="B1103" s="119"/>
      <c r="C1103" s="130"/>
      <c r="D1103" s="119">
        <v>4300</v>
      </c>
      <c r="E1103" s="121"/>
      <c r="F1103" s="122" t="s">
        <v>144</v>
      </c>
      <c r="G1103" s="205">
        <v>105280</v>
      </c>
      <c r="H1103" s="145">
        <v>40255</v>
      </c>
      <c r="I1103" s="125">
        <f t="shared" si="46"/>
        <v>38.236132218844986</v>
      </c>
      <c r="J1103" s="122" t="s">
        <v>600</v>
      </c>
      <c r="K1103" s="122"/>
      <c r="L1103" s="126"/>
    </row>
    <row r="1104" spans="1:12" s="127" customFormat="1" ht="12.75">
      <c r="A1104" s="118"/>
      <c r="B1104" s="119"/>
      <c r="C1104" s="130"/>
      <c r="D1104" s="119"/>
      <c r="E1104" s="121"/>
      <c r="F1104" s="122"/>
      <c r="G1104" s="205"/>
      <c r="H1104" s="145"/>
      <c r="I1104" s="125"/>
      <c r="J1104" s="122"/>
      <c r="K1104" s="122"/>
      <c r="L1104" s="126"/>
    </row>
    <row r="1105" spans="1:12" s="111" customFormat="1" ht="14.25" customHeight="1">
      <c r="A1105" s="103" t="s">
        <v>601</v>
      </c>
      <c r="B1105" s="103"/>
      <c r="C1105" s="139"/>
      <c r="D1105" s="103"/>
      <c r="E1105" s="140"/>
      <c r="F1105" s="107" t="s">
        <v>602</v>
      </c>
      <c r="G1105" s="108">
        <f>SUM(G1106:G1132)/2</f>
        <v>1418185</v>
      </c>
      <c r="H1105" s="109">
        <f>SUM(H1106:H1132)/2</f>
        <v>772931.5</v>
      </c>
      <c r="I1105" s="110">
        <f aca="true" t="shared" si="47" ref="I1105:I1132">H1105/G1105*100</f>
        <v>54.50145784929329</v>
      </c>
      <c r="J1105" s="107"/>
      <c r="K1105" s="107"/>
      <c r="L1105" s="33"/>
    </row>
    <row r="1106" spans="1:12" s="117" customFormat="1" ht="12.75">
      <c r="A1106" s="89"/>
      <c r="B1106" s="90"/>
      <c r="C1106" s="91">
        <v>80101</v>
      </c>
      <c r="D1106" s="90"/>
      <c r="E1106" s="92"/>
      <c r="F1106" s="112" t="s">
        <v>428</v>
      </c>
      <c r="G1106" s="113">
        <f>SUM(G1107:G1122)</f>
        <v>1296100</v>
      </c>
      <c r="H1106" s="114">
        <f>SUM(H1107:H1122)</f>
        <v>713203.44</v>
      </c>
      <c r="I1106" s="115">
        <f t="shared" si="47"/>
        <v>55.02688372810739</v>
      </c>
      <c r="J1106" s="112"/>
      <c r="K1106" s="112"/>
      <c r="L1106" s="116"/>
    </row>
    <row r="1107" spans="1:12" s="142" customFormat="1" ht="12.75" customHeight="1">
      <c r="A1107" s="118"/>
      <c r="B1107" s="119"/>
      <c r="C1107" s="141"/>
      <c r="D1107" s="119">
        <v>3020</v>
      </c>
      <c r="E1107" s="121"/>
      <c r="F1107" s="122" t="s">
        <v>123</v>
      </c>
      <c r="G1107" s="205">
        <v>4900</v>
      </c>
      <c r="H1107" s="145">
        <v>0</v>
      </c>
      <c r="I1107" s="125">
        <f t="shared" si="47"/>
        <v>0</v>
      </c>
      <c r="J1107" s="122" t="s">
        <v>589</v>
      </c>
      <c r="K1107" s="122"/>
      <c r="L1107" s="116"/>
    </row>
    <row r="1108" spans="1:12" s="127" customFormat="1" ht="12.75" customHeight="1">
      <c r="A1108" s="118"/>
      <c r="B1108" s="121"/>
      <c r="C1108" s="128"/>
      <c r="D1108" s="148">
        <v>4010</v>
      </c>
      <c r="E1108" s="121"/>
      <c r="F1108" s="122" t="s">
        <v>125</v>
      </c>
      <c r="G1108" s="205">
        <v>883086</v>
      </c>
      <c r="H1108" s="145">
        <v>435431.95</v>
      </c>
      <c r="I1108" s="125">
        <f t="shared" si="47"/>
        <v>49.30798925585957</v>
      </c>
      <c r="J1108" s="122" t="s">
        <v>210</v>
      </c>
      <c r="K1108" s="122"/>
      <c r="L1108" s="126"/>
    </row>
    <row r="1109" spans="1:12" s="127" customFormat="1" ht="12.75" customHeight="1">
      <c r="A1109" s="118"/>
      <c r="B1109" s="121"/>
      <c r="C1109" s="128"/>
      <c r="D1109" s="148">
        <v>4040</v>
      </c>
      <c r="E1109" s="121"/>
      <c r="F1109" s="122" t="s">
        <v>127</v>
      </c>
      <c r="G1109" s="205">
        <v>72154</v>
      </c>
      <c r="H1109" s="145">
        <v>72153.8</v>
      </c>
      <c r="I1109" s="125">
        <f t="shared" si="47"/>
        <v>99.99972281508995</v>
      </c>
      <c r="J1109" s="122" t="s">
        <v>211</v>
      </c>
      <c r="K1109" s="122"/>
      <c r="L1109" s="126"/>
    </row>
    <row r="1110" spans="1:12" s="127" customFormat="1" ht="12.75" customHeight="1">
      <c r="A1110" s="118"/>
      <c r="B1110" s="121"/>
      <c r="C1110" s="128"/>
      <c r="D1110" s="148">
        <v>4110</v>
      </c>
      <c r="E1110" s="121"/>
      <c r="F1110" s="122" t="s">
        <v>129</v>
      </c>
      <c r="G1110" s="205">
        <v>156447</v>
      </c>
      <c r="H1110" s="145">
        <v>89689.93</v>
      </c>
      <c r="I1110" s="125">
        <f t="shared" si="47"/>
        <v>57.32927445077246</v>
      </c>
      <c r="J1110" s="122" t="s">
        <v>212</v>
      </c>
      <c r="K1110" s="122"/>
      <c r="L1110" s="126"/>
    </row>
    <row r="1111" spans="1:12" s="127" customFormat="1" ht="12.75" customHeight="1">
      <c r="A1111" s="118"/>
      <c r="B1111" s="121"/>
      <c r="C1111" s="128"/>
      <c r="D1111" s="148">
        <v>4120</v>
      </c>
      <c r="E1111" s="121"/>
      <c r="F1111" s="122" t="s">
        <v>590</v>
      </c>
      <c r="G1111" s="205">
        <v>22725</v>
      </c>
      <c r="H1111" s="145">
        <v>12082.64</v>
      </c>
      <c r="I1111" s="125">
        <f t="shared" si="47"/>
        <v>53.16893289328932</v>
      </c>
      <c r="J1111" s="122" t="s">
        <v>213</v>
      </c>
      <c r="K1111" s="122"/>
      <c r="L1111" s="126"/>
    </row>
    <row r="1112" spans="1:12" s="127" customFormat="1" ht="12.75" customHeight="1">
      <c r="A1112" s="118"/>
      <c r="B1112" s="121"/>
      <c r="C1112" s="128"/>
      <c r="D1112" s="148">
        <v>4170</v>
      </c>
      <c r="E1112" s="121"/>
      <c r="F1112" s="122" t="s">
        <v>133</v>
      </c>
      <c r="G1112" s="205">
        <v>1150</v>
      </c>
      <c r="H1112" s="145">
        <v>345</v>
      </c>
      <c r="I1112" s="125">
        <f t="shared" si="47"/>
        <v>30</v>
      </c>
      <c r="J1112" s="122" t="s">
        <v>216</v>
      </c>
      <c r="K1112" s="122"/>
      <c r="L1112" s="126"/>
    </row>
    <row r="1113" spans="1:12" s="127" customFormat="1" ht="12.75" customHeight="1">
      <c r="A1113" s="118"/>
      <c r="B1113" s="121"/>
      <c r="C1113" s="128"/>
      <c r="D1113" s="148">
        <v>4210</v>
      </c>
      <c r="E1113" s="121"/>
      <c r="F1113" s="122" t="s">
        <v>135</v>
      </c>
      <c r="G1113" s="205">
        <v>12000</v>
      </c>
      <c r="H1113" s="145">
        <v>5302.33</v>
      </c>
      <c r="I1113" s="125">
        <f t="shared" si="47"/>
        <v>44.18608333333333</v>
      </c>
      <c r="J1113" s="122" t="s">
        <v>217</v>
      </c>
      <c r="K1113" s="122"/>
      <c r="L1113" s="126"/>
    </row>
    <row r="1114" spans="1:12" s="127" customFormat="1" ht="12.75" customHeight="1">
      <c r="A1114" s="118"/>
      <c r="B1114" s="121"/>
      <c r="C1114" s="128"/>
      <c r="D1114" s="148">
        <v>4240</v>
      </c>
      <c r="E1114" s="121"/>
      <c r="F1114" s="122" t="s">
        <v>137</v>
      </c>
      <c r="G1114" s="205">
        <v>4156</v>
      </c>
      <c r="H1114" s="145">
        <v>0</v>
      </c>
      <c r="I1114" s="125">
        <f t="shared" si="47"/>
        <v>0</v>
      </c>
      <c r="J1114" s="122" t="s">
        <v>336</v>
      </c>
      <c r="K1114" s="122"/>
      <c r="L1114" s="126"/>
    </row>
    <row r="1115" spans="1:12" s="127" customFormat="1" ht="12.75" customHeight="1">
      <c r="A1115" s="118"/>
      <c r="B1115" s="121"/>
      <c r="C1115" s="128"/>
      <c r="D1115" s="148">
        <v>4260</v>
      </c>
      <c r="E1115" s="121"/>
      <c r="F1115" s="122" t="s">
        <v>139</v>
      </c>
      <c r="G1115" s="205">
        <v>68000</v>
      </c>
      <c r="H1115" s="145">
        <v>42811.4</v>
      </c>
      <c r="I1115" s="125">
        <f t="shared" si="47"/>
        <v>62.95794117647059</v>
      </c>
      <c r="J1115" s="149" t="s">
        <v>603</v>
      </c>
      <c r="K1115" s="149"/>
      <c r="L1115" s="126"/>
    </row>
    <row r="1116" spans="1:12" s="127" customFormat="1" ht="12.75" customHeight="1">
      <c r="A1116" s="118"/>
      <c r="B1116" s="121"/>
      <c r="C1116" s="128"/>
      <c r="D1116" s="148">
        <v>4270</v>
      </c>
      <c r="E1116" s="121"/>
      <c r="F1116" s="122" t="s">
        <v>141</v>
      </c>
      <c r="G1116" s="205">
        <v>6300</v>
      </c>
      <c r="H1116" s="145">
        <v>303.78</v>
      </c>
      <c r="I1116" s="125">
        <f t="shared" si="47"/>
        <v>4.8219047619047615</v>
      </c>
      <c r="J1116" s="122" t="s">
        <v>592</v>
      </c>
      <c r="K1116" s="122"/>
      <c r="L1116" s="126"/>
    </row>
    <row r="1117" spans="1:12" s="127" customFormat="1" ht="12.75" customHeight="1">
      <c r="A1117" s="118"/>
      <c r="B1117" s="121"/>
      <c r="C1117" s="128"/>
      <c r="D1117" s="148">
        <v>4280</v>
      </c>
      <c r="E1117" s="121"/>
      <c r="F1117" s="122" t="s">
        <v>142</v>
      </c>
      <c r="G1117" s="205">
        <v>1250</v>
      </c>
      <c r="H1117" s="145">
        <v>648</v>
      </c>
      <c r="I1117" s="125">
        <f t="shared" si="47"/>
        <v>51.839999999999996</v>
      </c>
      <c r="J1117" s="122" t="s">
        <v>143</v>
      </c>
      <c r="K1117" s="122"/>
      <c r="L1117" s="126"/>
    </row>
    <row r="1118" spans="1:12" s="127" customFormat="1" ht="12.75" customHeight="1">
      <c r="A1118" s="118"/>
      <c r="B1118" s="121"/>
      <c r="C1118" s="128"/>
      <c r="D1118" s="148">
        <v>4300</v>
      </c>
      <c r="E1118" s="121"/>
      <c r="F1118" s="122" t="s">
        <v>144</v>
      </c>
      <c r="G1118" s="205">
        <v>11495</v>
      </c>
      <c r="H1118" s="145">
        <v>7070.93</v>
      </c>
      <c r="I1118" s="125">
        <f t="shared" si="47"/>
        <v>61.51309264897782</v>
      </c>
      <c r="J1118" s="122" t="s">
        <v>604</v>
      </c>
      <c r="K1118" s="122"/>
      <c r="L1118" s="126"/>
    </row>
    <row r="1119" spans="1:12" s="127" customFormat="1" ht="12.75" customHeight="1">
      <c r="A1119" s="118"/>
      <c r="B1119" s="121"/>
      <c r="C1119" s="128"/>
      <c r="D1119" s="148">
        <v>4350</v>
      </c>
      <c r="E1119" s="121"/>
      <c r="F1119" s="122" t="s">
        <v>146</v>
      </c>
      <c r="G1119" s="205">
        <v>4158</v>
      </c>
      <c r="H1119" s="145">
        <v>2005.68</v>
      </c>
      <c r="I1119" s="125">
        <f t="shared" si="47"/>
        <v>48.23665223665224</v>
      </c>
      <c r="J1119" s="122" t="s">
        <v>222</v>
      </c>
      <c r="K1119" s="122"/>
      <c r="L1119" s="126"/>
    </row>
    <row r="1120" spans="1:12" s="127" customFormat="1" ht="12.75" customHeight="1">
      <c r="A1120" s="118"/>
      <c r="B1120" s="121"/>
      <c r="C1120" s="128"/>
      <c r="D1120" s="148">
        <v>4410</v>
      </c>
      <c r="E1120" s="121"/>
      <c r="F1120" s="122" t="s">
        <v>180</v>
      </c>
      <c r="G1120" s="205">
        <v>899</v>
      </c>
      <c r="H1120" s="145">
        <v>0</v>
      </c>
      <c r="I1120" s="125">
        <f t="shared" si="47"/>
        <v>0</v>
      </c>
      <c r="J1120" s="122" t="s">
        <v>594</v>
      </c>
      <c r="K1120" s="122"/>
      <c r="L1120" s="126"/>
    </row>
    <row r="1121" spans="1:12" s="127" customFormat="1" ht="12.75" customHeight="1">
      <c r="A1121" s="118"/>
      <c r="B1121" s="121"/>
      <c r="C1121" s="128"/>
      <c r="D1121" s="148">
        <v>4430</v>
      </c>
      <c r="E1121" s="121"/>
      <c r="F1121" s="122" t="s">
        <v>151</v>
      </c>
      <c r="G1121" s="205">
        <v>1380</v>
      </c>
      <c r="H1121" s="145">
        <v>330</v>
      </c>
      <c r="I1121" s="125">
        <f t="shared" si="47"/>
        <v>23.91304347826087</v>
      </c>
      <c r="J1121" s="122" t="s">
        <v>595</v>
      </c>
      <c r="K1121" s="122"/>
      <c r="L1121" s="126"/>
    </row>
    <row r="1122" spans="1:12" s="127" customFormat="1" ht="12.75" customHeight="1">
      <c r="A1122" s="118"/>
      <c r="B1122" s="121"/>
      <c r="C1122" s="128"/>
      <c r="D1122" s="148">
        <v>4440</v>
      </c>
      <c r="E1122" s="121"/>
      <c r="F1122" s="122" t="s">
        <v>153</v>
      </c>
      <c r="G1122" s="205">
        <v>46000</v>
      </c>
      <c r="H1122" s="145">
        <v>45028</v>
      </c>
      <c r="I1122" s="125">
        <f t="shared" si="47"/>
        <v>97.88695652173914</v>
      </c>
      <c r="J1122" s="122" t="s">
        <v>183</v>
      </c>
      <c r="K1122" s="122"/>
      <c r="L1122" s="126"/>
    </row>
    <row r="1123" spans="1:12" s="127" customFormat="1" ht="12.75">
      <c r="A1123" s="89"/>
      <c r="B1123" s="90"/>
      <c r="C1123" s="97">
        <v>80146</v>
      </c>
      <c r="D1123" s="90"/>
      <c r="E1123" s="92"/>
      <c r="F1123" s="112" t="s">
        <v>159</v>
      </c>
      <c r="G1123" s="166">
        <f>SUM(G1124)</f>
        <v>3000</v>
      </c>
      <c r="H1123" s="153">
        <f>SUM(H1124)</f>
        <v>1644</v>
      </c>
      <c r="I1123" s="115">
        <f t="shared" si="47"/>
        <v>54.800000000000004</v>
      </c>
      <c r="J1123" s="112"/>
      <c r="K1123" s="112"/>
      <c r="L1123" s="126"/>
    </row>
    <row r="1124" spans="1:12" s="127" customFormat="1" ht="12.75" customHeight="1">
      <c r="A1124" s="118"/>
      <c r="B1124" s="121"/>
      <c r="C1124" s="128"/>
      <c r="D1124" s="148">
        <v>4300</v>
      </c>
      <c r="E1124" s="121"/>
      <c r="F1124" s="122" t="s">
        <v>144</v>
      </c>
      <c r="G1124" s="205">
        <v>3000</v>
      </c>
      <c r="H1124" s="145">
        <v>1644</v>
      </c>
      <c r="I1124" s="125">
        <f t="shared" si="47"/>
        <v>54.800000000000004</v>
      </c>
      <c r="J1124" s="122" t="s">
        <v>523</v>
      </c>
      <c r="K1124" s="122"/>
      <c r="L1124" s="126"/>
    </row>
    <row r="1125" spans="1:12" s="127" customFormat="1" ht="12.75">
      <c r="A1125" s="89"/>
      <c r="B1125" s="90"/>
      <c r="C1125" s="91">
        <v>85401</v>
      </c>
      <c r="D1125" s="90"/>
      <c r="E1125" s="92"/>
      <c r="F1125" s="112" t="s">
        <v>225</v>
      </c>
      <c r="G1125" s="113">
        <f>SUM(G1126:G1130)</f>
        <v>83550</v>
      </c>
      <c r="H1125" s="114">
        <f>SUM(H1126:H1130)</f>
        <v>40230.06</v>
      </c>
      <c r="I1125" s="115">
        <f t="shared" si="47"/>
        <v>48.15087971274686</v>
      </c>
      <c r="J1125" s="112"/>
      <c r="K1125" s="112"/>
      <c r="L1125" s="126"/>
    </row>
    <row r="1126" spans="1:12" s="127" customFormat="1" ht="12.75" customHeight="1">
      <c r="A1126" s="118"/>
      <c r="B1126" s="119"/>
      <c r="C1126" s="120"/>
      <c r="D1126" s="119">
        <v>4010</v>
      </c>
      <c r="E1126" s="121"/>
      <c r="F1126" s="122" t="s">
        <v>125</v>
      </c>
      <c r="G1126" s="205">
        <v>63590</v>
      </c>
      <c r="H1126" s="145">
        <v>27506.73</v>
      </c>
      <c r="I1126" s="125">
        <f t="shared" si="47"/>
        <v>43.256376788803266</v>
      </c>
      <c r="J1126" s="122" t="s">
        <v>210</v>
      </c>
      <c r="K1126" s="122"/>
      <c r="L1126" s="126"/>
    </row>
    <row r="1127" spans="1:12" s="127" customFormat="1" ht="12.75" customHeight="1">
      <c r="A1127" s="118"/>
      <c r="B1127" s="119"/>
      <c r="C1127" s="128"/>
      <c r="D1127" s="119">
        <v>4040</v>
      </c>
      <c r="E1127" s="121"/>
      <c r="F1127" s="122" t="s">
        <v>127</v>
      </c>
      <c r="G1127" s="205">
        <v>3685</v>
      </c>
      <c r="H1127" s="145">
        <v>3684.9</v>
      </c>
      <c r="I1127" s="125">
        <f t="shared" si="47"/>
        <v>99.99728629579377</v>
      </c>
      <c r="J1127" s="122" t="s">
        <v>211</v>
      </c>
      <c r="K1127" s="122"/>
      <c r="L1127" s="126"/>
    </row>
    <row r="1128" spans="1:12" s="127" customFormat="1" ht="12.75" customHeight="1">
      <c r="A1128" s="118"/>
      <c r="B1128" s="119"/>
      <c r="C1128" s="128"/>
      <c r="D1128" s="119">
        <v>4110</v>
      </c>
      <c r="E1128" s="121"/>
      <c r="F1128" s="122" t="s">
        <v>129</v>
      </c>
      <c r="G1128" s="205">
        <v>11605</v>
      </c>
      <c r="H1128" s="145">
        <v>5403.92</v>
      </c>
      <c r="I1128" s="125">
        <f t="shared" si="47"/>
        <v>46.56544592847911</v>
      </c>
      <c r="J1128" s="122" t="s">
        <v>212</v>
      </c>
      <c r="K1128" s="122"/>
      <c r="L1128" s="126"/>
    </row>
    <row r="1129" spans="1:12" s="127" customFormat="1" ht="12.75" customHeight="1">
      <c r="A1129" s="118"/>
      <c r="B1129" s="119"/>
      <c r="C1129" s="128"/>
      <c r="D1129" s="119">
        <v>4120</v>
      </c>
      <c r="E1129" s="121"/>
      <c r="F1129" s="122" t="s">
        <v>131</v>
      </c>
      <c r="G1129" s="205">
        <v>1650</v>
      </c>
      <c r="H1129" s="145">
        <v>671.51</v>
      </c>
      <c r="I1129" s="125">
        <f t="shared" si="47"/>
        <v>40.697575757575756</v>
      </c>
      <c r="J1129" s="122" t="s">
        <v>213</v>
      </c>
      <c r="K1129" s="122"/>
      <c r="L1129" s="126"/>
    </row>
    <row r="1130" spans="1:12" s="127" customFormat="1" ht="12.75" customHeight="1">
      <c r="A1130" s="118"/>
      <c r="B1130" s="119"/>
      <c r="C1130" s="130"/>
      <c r="D1130" s="119">
        <v>4440</v>
      </c>
      <c r="E1130" s="121"/>
      <c r="F1130" s="122" t="s">
        <v>153</v>
      </c>
      <c r="G1130" s="205">
        <v>3020</v>
      </c>
      <c r="H1130" s="145">
        <v>2963</v>
      </c>
      <c r="I1130" s="125">
        <f t="shared" si="47"/>
        <v>98.11258278145696</v>
      </c>
      <c r="J1130" s="122" t="s">
        <v>228</v>
      </c>
      <c r="K1130" s="122"/>
      <c r="L1130" s="126"/>
    </row>
    <row r="1131" spans="1:12" s="127" customFormat="1" ht="26.25" customHeight="1">
      <c r="A1131" s="89"/>
      <c r="B1131" s="90"/>
      <c r="C1131" s="130">
        <v>85412</v>
      </c>
      <c r="D1131" s="90"/>
      <c r="E1131" s="92"/>
      <c r="F1131" s="112" t="s">
        <v>263</v>
      </c>
      <c r="G1131" s="166">
        <f>SUM(G1132)</f>
        <v>35535</v>
      </c>
      <c r="H1131" s="153">
        <f>SUM(H1132)</f>
        <v>17854</v>
      </c>
      <c r="I1131" s="115">
        <f t="shared" si="47"/>
        <v>50.24342197833123</v>
      </c>
      <c r="J1131" s="112"/>
      <c r="K1131" s="112"/>
      <c r="L1131" s="126"/>
    </row>
    <row r="1132" spans="1:12" s="127" customFormat="1" ht="12.75" customHeight="1">
      <c r="A1132" s="118"/>
      <c r="B1132" s="119"/>
      <c r="C1132" s="130"/>
      <c r="D1132" s="119">
        <v>4300</v>
      </c>
      <c r="E1132" s="121"/>
      <c r="F1132" s="122" t="s">
        <v>144</v>
      </c>
      <c r="G1132" s="205">
        <v>35535</v>
      </c>
      <c r="H1132" s="145">
        <v>17854</v>
      </c>
      <c r="I1132" s="125">
        <f t="shared" si="47"/>
        <v>50.24342197833123</v>
      </c>
      <c r="J1132" s="122" t="s">
        <v>600</v>
      </c>
      <c r="K1132" s="122"/>
      <c r="L1132" s="126"/>
    </row>
    <row r="1133" spans="1:12" s="142" customFormat="1" ht="12.75">
      <c r="A1133" s="118"/>
      <c r="B1133" s="118"/>
      <c r="C1133" s="143"/>
      <c r="D1133" s="118"/>
      <c r="E1133" s="144"/>
      <c r="F1133" s="122"/>
      <c r="G1133" s="123"/>
      <c r="H1133" s="124"/>
      <c r="I1133" s="115"/>
      <c r="J1133" s="122"/>
      <c r="K1133" s="122"/>
      <c r="L1133" s="116"/>
    </row>
    <row r="1134" spans="1:12" s="111" customFormat="1" ht="13.5" customHeight="1">
      <c r="A1134" s="103" t="s">
        <v>605</v>
      </c>
      <c r="B1134" s="103"/>
      <c r="C1134" s="139"/>
      <c r="D1134" s="103"/>
      <c r="E1134" s="140"/>
      <c r="F1134" s="107" t="s">
        <v>606</v>
      </c>
      <c r="G1134" s="108">
        <f>SUM(G1135:G1173)/2</f>
        <v>1694194</v>
      </c>
      <c r="H1134" s="109">
        <f>SUM(H1135:H1173)/2</f>
        <v>915601.89</v>
      </c>
      <c r="I1134" s="110">
        <f aca="true" t="shared" si="48" ref="I1134:I1141">H1134/G1134*100</f>
        <v>54.04350918489854</v>
      </c>
      <c r="J1134" s="107"/>
      <c r="K1134" s="107"/>
      <c r="L1134" s="33"/>
    </row>
    <row r="1135" spans="1:12" s="117" customFormat="1" ht="12.75">
      <c r="A1135" s="89"/>
      <c r="B1135" s="90"/>
      <c r="C1135" s="91">
        <v>80101</v>
      </c>
      <c r="D1135" s="90"/>
      <c r="E1135" s="92"/>
      <c r="F1135" s="112" t="s">
        <v>428</v>
      </c>
      <c r="G1135" s="113">
        <f>SUM(G1136:G1151)</f>
        <v>1484634</v>
      </c>
      <c r="H1135" s="114">
        <f>SUM(H1136:H1151)</f>
        <v>795942.02</v>
      </c>
      <c r="I1135" s="115">
        <f t="shared" si="48"/>
        <v>53.6120026888782</v>
      </c>
      <c r="J1135" s="112"/>
      <c r="K1135" s="112"/>
      <c r="L1135" s="116"/>
    </row>
    <row r="1136" spans="1:12" s="142" customFormat="1" ht="12.75" customHeight="1">
      <c r="A1136" s="118"/>
      <c r="B1136" s="119"/>
      <c r="C1136" s="141"/>
      <c r="D1136" s="119">
        <v>3020</v>
      </c>
      <c r="E1136" s="121"/>
      <c r="F1136" s="122" t="s">
        <v>123</v>
      </c>
      <c r="G1136" s="205">
        <v>5600</v>
      </c>
      <c r="H1136" s="145">
        <v>1102.01</v>
      </c>
      <c r="I1136" s="125">
        <f t="shared" si="48"/>
        <v>19.67875</v>
      </c>
      <c r="J1136" s="122" t="s">
        <v>589</v>
      </c>
      <c r="K1136" s="122"/>
      <c r="L1136" s="116"/>
    </row>
    <row r="1137" spans="1:12" s="127" customFormat="1" ht="12.75" customHeight="1">
      <c r="A1137" s="118"/>
      <c r="B1137" s="121"/>
      <c r="C1137" s="128"/>
      <c r="D1137" s="148">
        <v>4010</v>
      </c>
      <c r="E1137" s="121"/>
      <c r="F1137" s="122" t="s">
        <v>125</v>
      </c>
      <c r="G1137" s="205">
        <v>1001136</v>
      </c>
      <c r="H1137" s="145">
        <v>476154.26</v>
      </c>
      <c r="I1137" s="125">
        <f t="shared" si="48"/>
        <v>47.56139625385562</v>
      </c>
      <c r="J1137" s="122" t="s">
        <v>210</v>
      </c>
      <c r="K1137" s="122"/>
      <c r="L1137" s="126"/>
    </row>
    <row r="1138" spans="1:12" s="127" customFormat="1" ht="12.75" customHeight="1">
      <c r="A1138" s="118"/>
      <c r="B1138" s="121"/>
      <c r="C1138" s="128"/>
      <c r="D1138" s="148">
        <v>4040</v>
      </c>
      <c r="E1138" s="121"/>
      <c r="F1138" s="122" t="s">
        <v>127</v>
      </c>
      <c r="G1138" s="205">
        <v>86787</v>
      </c>
      <c r="H1138" s="145">
        <v>86786.4</v>
      </c>
      <c r="I1138" s="125">
        <f t="shared" si="48"/>
        <v>99.9993086522175</v>
      </c>
      <c r="J1138" s="122" t="s">
        <v>211</v>
      </c>
      <c r="K1138" s="122"/>
      <c r="L1138" s="126"/>
    </row>
    <row r="1139" spans="1:12" s="127" customFormat="1" ht="12.75" customHeight="1">
      <c r="A1139" s="118"/>
      <c r="B1139" s="121"/>
      <c r="C1139" s="128"/>
      <c r="D1139" s="148">
        <v>4110</v>
      </c>
      <c r="E1139" s="121"/>
      <c r="F1139" s="122" t="s">
        <v>129</v>
      </c>
      <c r="G1139" s="205">
        <v>179597</v>
      </c>
      <c r="H1139" s="145">
        <v>97632.35</v>
      </c>
      <c r="I1139" s="125">
        <f t="shared" si="48"/>
        <v>54.36190470887598</v>
      </c>
      <c r="J1139" s="122" t="s">
        <v>212</v>
      </c>
      <c r="K1139" s="122"/>
      <c r="L1139" s="126"/>
    </row>
    <row r="1140" spans="1:12" s="127" customFormat="1" ht="12.75" customHeight="1">
      <c r="A1140" s="118"/>
      <c r="B1140" s="121"/>
      <c r="C1140" s="128"/>
      <c r="D1140" s="148">
        <v>4120</v>
      </c>
      <c r="E1140" s="121"/>
      <c r="F1140" s="122" t="s">
        <v>607</v>
      </c>
      <c r="G1140" s="205">
        <v>28356</v>
      </c>
      <c r="H1140" s="145">
        <v>13380.28</v>
      </c>
      <c r="I1140" s="125">
        <f t="shared" si="48"/>
        <v>47.18676823247285</v>
      </c>
      <c r="J1140" s="122" t="s">
        <v>213</v>
      </c>
      <c r="K1140" s="122"/>
      <c r="L1140" s="126"/>
    </row>
    <row r="1141" spans="1:12" s="127" customFormat="1" ht="12.75" customHeight="1">
      <c r="A1141" s="118"/>
      <c r="B1141" s="121"/>
      <c r="C1141" s="128"/>
      <c r="D1141" s="148">
        <v>4140</v>
      </c>
      <c r="E1141" s="121"/>
      <c r="F1141" s="122" t="s">
        <v>214</v>
      </c>
      <c r="G1141" s="205">
        <v>1728</v>
      </c>
      <c r="H1141" s="145">
        <v>0</v>
      </c>
      <c r="I1141" s="125">
        <f t="shared" si="48"/>
        <v>0</v>
      </c>
      <c r="J1141" s="122" t="s">
        <v>215</v>
      </c>
      <c r="K1141" s="122"/>
      <c r="L1141" s="126"/>
    </row>
    <row r="1142" spans="1:12" s="127" customFormat="1" ht="12.75" customHeight="1">
      <c r="A1142" s="118"/>
      <c r="B1142" s="121"/>
      <c r="C1142" s="128"/>
      <c r="D1142" s="148">
        <v>4210</v>
      </c>
      <c r="E1142" s="121"/>
      <c r="F1142" s="122" t="s">
        <v>135</v>
      </c>
      <c r="G1142" s="205">
        <v>48000</v>
      </c>
      <c r="H1142" s="145">
        <v>36594.48</v>
      </c>
      <c r="I1142" s="125">
        <f aca="true" t="shared" si="49" ref="I1142:I1173">H1142/G1142*100</f>
        <v>76.23850000000002</v>
      </c>
      <c r="J1142" s="122" t="s">
        <v>608</v>
      </c>
      <c r="K1142" s="122"/>
      <c r="L1142" s="126"/>
    </row>
    <row r="1143" spans="1:12" s="127" customFormat="1" ht="12.75" customHeight="1">
      <c r="A1143" s="118"/>
      <c r="B1143" s="121"/>
      <c r="C1143" s="128"/>
      <c r="D1143" s="148">
        <v>4240</v>
      </c>
      <c r="E1143" s="121"/>
      <c r="F1143" s="122" t="s">
        <v>137</v>
      </c>
      <c r="G1143" s="205">
        <v>2326</v>
      </c>
      <c r="H1143" s="145">
        <v>870.8</v>
      </c>
      <c r="I1143" s="125">
        <f t="shared" si="49"/>
        <v>37.437661220980225</v>
      </c>
      <c r="J1143" s="122" t="s">
        <v>251</v>
      </c>
      <c r="K1143" s="122"/>
      <c r="L1143" s="126"/>
    </row>
    <row r="1144" spans="1:12" s="127" customFormat="1" ht="12.75" customHeight="1">
      <c r="A1144" s="118"/>
      <c r="B1144" s="121"/>
      <c r="C1144" s="128"/>
      <c r="D1144" s="148">
        <v>4260</v>
      </c>
      <c r="E1144" s="121"/>
      <c r="F1144" s="122" t="s">
        <v>139</v>
      </c>
      <c r="G1144" s="205">
        <v>30000</v>
      </c>
      <c r="H1144" s="145">
        <v>18997.4</v>
      </c>
      <c r="I1144" s="125">
        <f t="shared" si="49"/>
        <v>63.32466666666667</v>
      </c>
      <c r="J1144" s="149" t="s">
        <v>499</v>
      </c>
      <c r="K1144" s="149"/>
      <c r="L1144" s="126"/>
    </row>
    <row r="1145" spans="1:12" s="127" customFormat="1" ht="12.75" customHeight="1">
      <c r="A1145" s="118"/>
      <c r="B1145" s="121"/>
      <c r="C1145" s="128"/>
      <c r="D1145" s="148">
        <v>4270</v>
      </c>
      <c r="E1145" s="121"/>
      <c r="F1145" s="122" t="s">
        <v>141</v>
      </c>
      <c r="G1145" s="205">
        <v>20000</v>
      </c>
      <c r="H1145" s="145">
        <v>837.73</v>
      </c>
      <c r="I1145" s="125">
        <f t="shared" si="49"/>
        <v>4.18865</v>
      </c>
      <c r="J1145" s="122" t="s">
        <v>609</v>
      </c>
      <c r="K1145" s="122"/>
      <c r="L1145" s="126"/>
    </row>
    <row r="1146" spans="1:12" s="127" customFormat="1" ht="12.75" customHeight="1">
      <c r="A1146" s="118"/>
      <c r="B1146" s="121"/>
      <c r="C1146" s="128"/>
      <c r="D1146" s="148">
        <v>4280</v>
      </c>
      <c r="E1146" s="121"/>
      <c r="F1146" s="122" t="s">
        <v>142</v>
      </c>
      <c r="G1146" s="205">
        <v>3000</v>
      </c>
      <c r="H1146" s="145">
        <v>1026.5</v>
      </c>
      <c r="I1146" s="125">
        <f t="shared" si="49"/>
        <v>34.21666666666667</v>
      </c>
      <c r="J1146" s="122" t="s">
        <v>143</v>
      </c>
      <c r="K1146" s="122"/>
      <c r="L1146" s="126"/>
    </row>
    <row r="1147" spans="1:12" s="127" customFormat="1" ht="12.75" customHeight="1">
      <c r="A1147" s="118"/>
      <c r="B1147" s="121"/>
      <c r="C1147" s="128"/>
      <c r="D1147" s="148">
        <v>4300</v>
      </c>
      <c r="E1147" s="121"/>
      <c r="F1147" s="122" t="s">
        <v>144</v>
      </c>
      <c r="G1147" s="205">
        <v>25075</v>
      </c>
      <c r="H1147" s="145">
        <v>15207.36</v>
      </c>
      <c r="I1147" s="125">
        <f t="shared" si="49"/>
        <v>60.64749750747757</v>
      </c>
      <c r="J1147" s="122" t="s">
        <v>610</v>
      </c>
      <c r="K1147" s="122"/>
      <c r="L1147" s="126"/>
    </row>
    <row r="1148" spans="1:12" s="127" customFormat="1" ht="12.75" customHeight="1">
      <c r="A1148" s="118"/>
      <c r="B1148" s="121"/>
      <c r="C1148" s="128"/>
      <c r="D1148" s="148">
        <v>4350</v>
      </c>
      <c r="E1148" s="121"/>
      <c r="F1148" s="122" t="s">
        <v>146</v>
      </c>
      <c r="G1148" s="205">
        <v>2679</v>
      </c>
      <c r="H1148" s="145">
        <v>431.45</v>
      </c>
      <c r="I1148" s="125">
        <f t="shared" si="49"/>
        <v>16.104889884285182</v>
      </c>
      <c r="J1148" s="122" t="s">
        <v>222</v>
      </c>
      <c r="K1148" s="122"/>
      <c r="L1148" s="126"/>
    </row>
    <row r="1149" spans="1:12" s="127" customFormat="1" ht="12.75" customHeight="1">
      <c r="A1149" s="118"/>
      <c r="B1149" s="121"/>
      <c r="C1149" s="128"/>
      <c r="D1149" s="148">
        <v>4410</v>
      </c>
      <c r="E1149" s="121"/>
      <c r="F1149" s="122" t="s">
        <v>180</v>
      </c>
      <c r="G1149" s="205">
        <v>1000</v>
      </c>
      <c r="H1149" s="145">
        <v>0</v>
      </c>
      <c r="I1149" s="125">
        <f t="shared" si="49"/>
        <v>0</v>
      </c>
      <c r="J1149" s="122" t="s">
        <v>594</v>
      </c>
      <c r="K1149" s="122"/>
      <c r="L1149" s="126"/>
    </row>
    <row r="1150" spans="1:12" s="127" customFormat="1" ht="12.75" customHeight="1">
      <c r="A1150" s="118"/>
      <c r="B1150" s="121"/>
      <c r="C1150" s="128"/>
      <c r="D1150" s="148">
        <v>4430</v>
      </c>
      <c r="E1150" s="121"/>
      <c r="F1150" s="122" t="s">
        <v>151</v>
      </c>
      <c r="G1150" s="205">
        <v>1350</v>
      </c>
      <c r="H1150" s="145">
        <v>0</v>
      </c>
      <c r="I1150" s="125">
        <f t="shared" si="49"/>
        <v>0</v>
      </c>
      <c r="J1150" s="122" t="s">
        <v>611</v>
      </c>
      <c r="K1150" s="122"/>
      <c r="L1150" s="126"/>
    </row>
    <row r="1151" spans="1:12" s="127" customFormat="1" ht="12.75" customHeight="1">
      <c r="A1151" s="118"/>
      <c r="B1151" s="119"/>
      <c r="C1151" s="130"/>
      <c r="D1151" s="119">
        <v>4440</v>
      </c>
      <c r="E1151" s="121"/>
      <c r="F1151" s="122" t="s">
        <v>153</v>
      </c>
      <c r="G1151" s="205">
        <v>48000</v>
      </c>
      <c r="H1151" s="145">
        <v>46921</v>
      </c>
      <c r="I1151" s="125">
        <f t="shared" si="49"/>
        <v>97.75208333333333</v>
      </c>
      <c r="J1151" s="122" t="s">
        <v>228</v>
      </c>
      <c r="K1151" s="122"/>
      <c r="L1151" s="126"/>
    </row>
    <row r="1152" spans="1:12" s="127" customFormat="1" ht="12.75">
      <c r="A1152" s="89"/>
      <c r="B1152" s="90"/>
      <c r="C1152" s="130">
        <v>80103</v>
      </c>
      <c r="D1152" s="90"/>
      <c r="E1152" s="92"/>
      <c r="F1152" s="112" t="s">
        <v>612</v>
      </c>
      <c r="G1152" s="166">
        <f>SUM(G1153:G1156)</f>
        <v>30430</v>
      </c>
      <c r="H1152" s="153">
        <f>SUM(H1153:H1156)</f>
        <v>15700.06</v>
      </c>
      <c r="I1152" s="115">
        <f t="shared" si="49"/>
        <v>51.59401906013802</v>
      </c>
      <c r="J1152" s="112"/>
      <c r="K1152" s="112"/>
      <c r="L1152" s="154"/>
    </row>
    <row r="1153" spans="1:12" s="127" customFormat="1" ht="12.75" customHeight="1">
      <c r="A1153" s="118"/>
      <c r="B1153" s="119"/>
      <c r="C1153" s="130"/>
      <c r="D1153" s="119">
        <v>4010</v>
      </c>
      <c r="E1153" s="121"/>
      <c r="F1153" s="122" t="s">
        <v>125</v>
      </c>
      <c r="G1153" s="205">
        <v>24330</v>
      </c>
      <c r="H1153" s="145">
        <v>11933.4</v>
      </c>
      <c r="I1153" s="125">
        <f t="shared" si="49"/>
        <v>49.04808877928483</v>
      </c>
      <c r="J1153" s="122" t="s">
        <v>170</v>
      </c>
      <c r="K1153" s="122"/>
      <c r="L1153" s="126"/>
    </row>
    <row r="1154" spans="1:12" s="127" customFormat="1" ht="12.75" customHeight="1">
      <c r="A1154" s="118"/>
      <c r="B1154" s="119"/>
      <c r="C1154" s="130"/>
      <c r="D1154" s="119">
        <v>4110</v>
      </c>
      <c r="E1154" s="121"/>
      <c r="F1154" s="122" t="s">
        <v>129</v>
      </c>
      <c r="G1154" s="205">
        <v>4000</v>
      </c>
      <c r="H1154" s="145">
        <v>2035.64</v>
      </c>
      <c r="I1154" s="125">
        <f t="shared" si="49"/>
        <v>50.891</v>
      </c>
      <c r="J1154" s="122" t="s">
        <v>212</v>
      </c>
      <c r="K1154" s="122"/>
      <c r="L1154" s="126"/>
    </row>
    <row r="1155" spans="1:12" s="127" customFormat="1" ht="12.75" customHeight="1">
      <c r="A1155" s="118"/>
      <c r="B1155" s="119"/>
      <c r="C1155" s="130"/>
      <c r="D1155" s="119">
        <v>4120</v>
      </c>
      <c r="E1155" s="121"/>
      <c r="F1155" s="122" t="s">
        <v>131</v>
      </c>
      <c r="G1155" s="205">
        <v>590</v>
      </c>
      <c r="H1155" s="145">
        <v>249.02</v>
      </c>
      <c r="I1155" s="125">
        <f t="shared" si="49"/>
        <v>42.20677966101695</v>
      </c>
      <c r="J1155" s="122" t="s">
        <v>213</v>
      </c>
      <c r="K1155" s="122"/>
      <c r="L1155" s="126"/>
    </row>
    <row r="1156" spans="1:12" s="127" customFormat="1" ht="12.75">
      <c r="A1156" s="118"/>
      <c r="B1156" s="119"/>
      <c r="C1156" s="130"/>
      <c r="D1156" s="119">
        <v>4440</v>
      </c>
      <c r="E1156" s="121"/>
      <c r="F1156" s="122" t="s">
        <v>153</v>
      </c>
      <c r="G1156" s="205">
        <v>1510</v>
      </c>
      <c r="H1156" s="145">
        <v>1482</v>
      </c>
      <c r="I1156" s="125">
        <f t="shared" si="49"/>
        <v>98.1456953642384</v>
      </c>
      <c r="J1156" s="122"/>
      <c r="K1156" s="122"/>
      <c r="L1156" s="126"/>
    </row>
    <row r="1157" spans="1:12" s="127" customFormat="1" ht="12.75">
      <c r="A1157" s="89"/>
      <c r="B1157" s="90"/>
      <c r="C1157" s="97">
        <v>80146</v>
      </c>
      <c r="D1157" s="90"/>
      <c r="E1157" s="92"/>
      <c r="F1157" s="112" t="s">
        <v>159</v>
      </c>
      <c r="G1157" s="166">
        <f>SUM(G1158)</f>
        <v>4700</v>
      </c>
      <c r="H1157" s="153">
        <f>SUM(H1158)</f>
        <v>2660</v>
      </c>
      <c r="I1157" s="115">
        <f t="shared" si="49"/>
        <v>56.59574468085107</v>
      </c>
      <c r="J1157" s="112"/>
      <c r="K1157" s="112"/>
      <c r="L1157" s="126"/>
    </row>
    <row r="1158" spans="1:12" s="127" customFormat="1" ht="12.75" customHeight="1">
      <c r="A1158" s="118"/>
      <c r="B1158" s="121"/>
      <c r="C1158" s="128"/>
      <c r="D1158" s="148">
        <v>4300</v>
      </c>
      <c r="E1158" s="121"/>
      <c r="F1158" s="122" t="s">
        <v>144</v>
      </c>
      <c r="G1158" s="205">
        <v>4700</v>
      </c>
      <c r="H1158" s="145">
        <v>2660</v>
      </c>
      <c r="I1158" s="125">
        <f t="shared" si="49"/>
        <v>56.59574468085107</v>
      </c>
      <c r="J1158" s="122" t="s">
        <v>523</v>
      </c>
      <c r="K1158" s="122"/>
      <c r="L1158" s="126"/>
    </row>
    <row r="1159" spans="1:12" s="127" customFormat="1" ht="12.75">
      <c r="A1159" s="89"/>
      <c r="B1159" s="92"/>
      <c r="C1159" s="128">
        <v>85154</v>
      </c>
      <c r="D1159" s="152"/>
      <c r="E1159" s="92"/>
      <c r="F1159" s="112" t="s">
        <v>261</v>
      </c>
      <c r="G1159" s="166">
        <f>SUM(G1160:G1165)</f>
        <v>5727</v>
      </c>
      <c r="H1159" s="153">
        <f>SUM(H1160:H1165)</f>
        <v>4093.33</v>
      </c>
      <c r="I1159" s="115">
        <f t="shared" si="49"/>
        <v>71.47424480530819</v>
      </c>
      <c r="J1159" s="112"/>
      <c r="K1159" s="112"/>
      <c r="L1159" s="126"/>
    </row>
    <row r="1160" spans="1:12" s="165" customFormat="1" ht="12.75" customHeight="1">
      <c r="A1160" s="118"/>
      <c r="B1160" s="121"/>
      <c r="C1160" s="258"/>
      <c r="D1160" s="171">
        <v>4110</v>
      </c>
      <c r="E1160" s="121"/>
      <c r="F1160" s="122" t="s">
        <v>129</v>
      </c>
      <c r="G1160" s="158">
        <v>562</v>
      </c>
      <c r="H1160" s="159">
        <v>0</v>
      </c>
      <c r="I1160" s="125">
        <f t="shared" si="49"/>
        <v>0</v>
      </c>
      <c r="J1160" s="122" t="s">
        <v>613</v>
      </c>
      <c r="K1160" s="122"/>
      <c r="L1160" s="126"/>
    </row>
    <row r="1161" spans="1:12" s="165" customFormat="1" ht="12.75">
      <c r="A1161" s="118"/>
      <c r="B1161" s="121"/>
      <c r="C1161" s="258"/>
      <c r="D1161" s="171">
        <v>4120</v>
      </c>
      <c r="E1161" s="121"/>
      <c r="F1161" s="122" t="s">
        <v>131</v>
      </c>
      <c r="G1161" s="158">
        <v>77</v>
      </c>
      <c r="H1161" s="159">
        <v>0</v>
      </c>
      <c r="I1161" s="125">
        <f t="shared" si="49"/>
        <v>0</v>
      </c>
      <c r="J1161" s="122"/>
      <c r="K1161" s="122"/>
      <c r="L1161" s="126"/>
    </row>
    <row r="1162" spans="1:12" s="165" customFormat="1" ht="12.75" customHeight="1">
      <c r="A1162" s="118"/>
      <c r="B1162" s="121"/>
      <c r="C1162" s="258"/>
      <c r="D1162" s="171">
        <v>4170</v>
      </c>
      <c r="E1162" s="121"/>
      <c r="F1162" s="122" t="s">
        <v>133</v>
      </c>
      <c r="G1162" s="158">
        <v>3120</v>
      </c>
      <c r="H1162" s="159">
        <v>2125.33</v>
      </c>
      <c r="I1162" s="125">
        <f t="shared" si="49"/>
        <v>68.11955128205128</v>
      </c>
      <c r="J1162" s="122" t="s">
        <v>614</v>
      </c>
      <c r="K1162" s="122"/>
      <c r="L1162" s="126"/>
    </row>
    <row r="1163" spans="1:12" s="165" customFormat="1" ht="12.75" customHeight="1">
      <c r="A1163" s="118"/>
      <c r="B1163" s="121"/>
      <c r="C1163" s="258"/>
      <c r="D1163" s="171">
        <v>4210</v>
      </c>
      <c r="E1163" s="121"/>
      <c r="F1163" s="122" t="s">
        <v>135</v>
      </c>
      <c r="G1163" s="158">
        <v>300</v>
      </c>
      <c r="H1163" s="159">
        <v>300</v>
      </c>
      <c r="I1163" s="125">
        <f t="shared" si="49"/>
        <v>100</v>
      </c>
      <c r="J1163" s="122" t="s">
        <v>615</v>
      </c>
      <c r="K1163" s="122"/>
      <c r="L1163" s="126"/>
    </row>
    <row r="1164" spans="1:12" s="165" customFormat="1" ht="12.75" customHeight="1">
      <c r="A1164" s="118"/>
      <c r="B1164" s="121"/>
      <c r="C1164" s="258"/>
      <c r="D1164" s="171">
        <v>4220</v>
      </c>
      <c r="E1164" s="121"/>
      <c r="F1164" s="122" t="s">
        <v>172</v>
      </c>
      <c r="G1164" s="158">
        <v>1380</v>
      </c>
      <c r="H1164" s="159">
        <v>1380</v>
      </c>
      <c r="I1164" s="125">
        <f t="shared" si="49"/>
        <v>100</v>
      </c>
      <c r="J1164" s="122" t="s">
        <v>616</v>
      </c>
      <c r="K1164" s="122"/>
      <c r="L1164" s="126"/>
    </row>
    <row r="1165" spans="1:12" s="165" customFormat="1" ht="12.75" customHeight="1">
      <c r="A1165" s="118"/>
      <c r="B1165" s="121"/>
      <c r="C1165" s="258"/>
      <c r="D1165" s="157">
        <v>4300</v>
      </c>
      <c r="E1165" s="121"/>
      <c r="F1165" s="122" t="s">
        <v>144</v>
      </c>
      <c r="G1165" s="158">
        <v>288</v>
      </c>
      <c r="H1165" s="159">
        <v>288</v>
      </c>
      <c r="I1165" s="125">
        <f t="shared" si="49"/>
        <v>100</v>
      </c>
      <c r="J1165" s="122" t="s">
        <v>617</v>
      </c>
      <c r="K1165" s="122"/>
      <c r="L1165" s="126"/>
    </row>
    <row r="1166" spans="1:12" s="127" customFormat="1" ht="12.75">
      <c r="A1166" s="89"/>
      <c r="B1166" s="90"/>
      <c r="C1166" s="91">
        <v>85401</v>
      </c>
      <c r="D1166" s="90"/>
      <c r="E1166" s="92"/>
      <c r="F1166" s="112" t="s">
        <v>225</v>
      </c>
      <c r="G1166" s="113">
        <f>SUM(G1167:G1171)</f>
        <v>113088</v>
      </c>
      <c r="H1166" s="114">
        <f>SUM(H1167:H1171)</f>
        <v>51206.63</v>
      </c>
      <c r="I1166" s="115">
        <f t="shared" si="49"/>
        <v>45.280339204867005</v>
      </c>
      <c r="J1166" s="112"/>
      <c r="K1166" s="112"/>
      <c r="L1166" s="126"/>
    </row>
    <row r="1167" spans="1:12" s="127" customFormat="1" ht="12.75" customHeight="1">
      <c r="A1167" s="118"/>
      <c r="B1167" s="119"/>
      <c r="C1167" s="120"/>
      <c r="D1167" s="119">
        <v>4010</v>
      </c>
      <c r="E1167" s="121"/>
      <c r="F1167" s="122" t="s">
        <v>125</v>
      </c>
      <c r="G1167" s="205">
        <v>82041</v>
      </c>
      <c r="H1167" s="145">
        <v>31480.03</v>
      </c>
      <c r="I1167" s="125">
        <f t="shared" si="49"/>
        <v>38.37109494033471</v>
      </c>
      <c r="J1167" s="122" t="s">
        <v>210</v>
      </c>
      <c r="K1167" s="122"/>
      <c r="L1167" s="126"/>
    </row>
    <row r="1168" spans="1:12" s="127" customFormat="1" ht="12.75" customHeight="1">
      <c r="A1168" s="118"/>
      <c r="B1168" s="119"/>
      <c r="C1168" s="128"/>
      <c r="D1168" s="119">
        <v>4040</v>
      </c>
      <c r="E1168" s="121"/>
      <c r="F1168" s="122" t="s">
        <v>127</v>
      </c>
      <c r="G1168" s="205">
        <v>4889</v>
      </c>
      <c r="H1168" s="145">
        <v>4888.2</v>
      </c>
      <c r="I1168" s="125">
        <f t="shared" si="49"/>
        <v>99.98363673552873</v>
      </c>
      <c r="J1168" s="122" t="s">
        <v>211</v>
      </c>
      <c r="K1168" s="122"/>
      <c r="L1168" s="126"/>
    </row>
    <row r="1169" spans="1:12" s="127" customFormat="1" ht="12.75" customHeight="1">
      <c r="A1169" s="118"/>
      <c r="B1169" s="119"/>
      <c r="C1169" s="128"/>
      <c r="D1169" s="119">
        <v>4110</v>
      </c>
      <c r="E1169" s="121"/>
      <c r="F1169" s="122" t="s">
        <v>129</v>
      </c>
      <c r="G1169" s="205">
        <v>17310</v>
      </c>
      <c r="H1169" s="145">
        <v>8101.4</v>
      </c>
      <c r="I1169" s="125">
        <f t="shared" si="49"/>
        <v>46.80184864240323</v>
      </c>
      <c r="J1169" s="122" t="s">
        <v>212</v>
      </c>
      <c r="K1169" s="122"/>
      <c r="L1169" s="126"/>
    </row>
    <row r="1170" spans="1:12" s="127" customFormat="1" ht="12.75" customHeight="1">
      <c r="A1170" s="118"/>
      <c r="B1170" s="119"/>
      <c r="C1170" s="128"/>
      <c r="D1170" s="119">
        <v>4120</v>
      </c>
      <c r="E1170" s="121"/>
      <c r="F1170" s="122" t="s">
        <v>131</v>
      </c>
      <c r="G1170" s="205">
        <v>2808</v>
      </c>
      <c r="H1170" s="145">
        <v>811</v>
      </c>
      <c r="I1170" s="125">
        <f t="shared" si="49"/>
        <v>28.881766381766383</v>
      </c>
      <c r="J1170" s="122" t="s">
        <v>213</v>
      </c>
      <c r="K1170" s="122"/>
      <c r="L1170" s="126"/>
    </row>
    <row r="1171" spans="1:12" s="127" customFormat="1" ht="12.75" customHeight="1">
      <c r="A1171" s="118"/>
      <c r="B1171" s="119"/>
      <c r="C1171" s="130"/>
      <c r="D1171" s="119">
        <v>4440</v>
      </c>
      <c r="E1171" s="121"/>
      <c r="F1171" s="122" t="s">
        <v>153</v>
      </c>
      <c r="G1171" s="205">
        <v>6040</v>
      </c>
      <c r="H1171" s="145">
        <v>5926</v>
      </c>
      <c r="I1171" s="125">
        <f t="shared" si="49"/>
        <v>98.11258278145696</v>
      </c>
      <c r="J1171" s="122" t="s">
        <v>228</v>
      </c>
      <c r="K1171" s="122"/>
      <c r="L1171" s="126"/>
    </row>
    <row r="1172" spans="1:12" s="127" customFormat="1" ht="25.5" customHeight="1">
      <c r="A1172" s="89"/>
      <c r="B1172" s="90"/>
      <c r="C1172" s="130">
        <v>85412</v>
      </c>
      <c r="D1172" s="90"/>
      <c r="E1172" s="92"/>
      <c r="F1172" s="112" t="s">
        <v>263</v>
      </c>
      <c r="G1172" s="166">
        <f>SUM(G1173)</f>
        <v>55615</v>
      </c>
      <c r="H1172" s="153">
        <f>SUM(H1173)</f>
        <v>45999.85</v>
      </c>
      <c r="I1172" s="115">
        <f t="shared" si="49"/>
        <v>82.71122898498606</v>
      </c>
      <c r="J1172" s="112"/>
      <c r="K1172" s="112"/>
      <c r="L1172" s="126"/>
    </row>
    <row r="1173" spans="1:12" s="127" customFormat="1" ht="12.75" customHeight="1">
      <c r="A1173" s="118"/>
      <c r="B1173" s="119"/>
      <c r="C1173" s="130"/>
      <c r="D1173" s="119">
        <v>4300</v>
      </c>
      <c r="E1173" s="121"/>
      <c r="F1173" s="122" t="s">
        <v>144</v>
      </c>
      <c r="G1173" s="205">
        <v>55615</v>
      </c>
      <c r="H1173" s="145">
        <v>45999.85</v>
      </c>
      <c r="I1173" s="125">
        <f t="shared" si="49"/>
        <v>82.71122898498606</v>
      </c>
      <c r="J1173" s="122" t="s">
        <v>600</v>
      </c>
      <c r="K1173" s="122"/>
      <c r="L1173" s="126"/>
    </row>
    <row r="1174" spans="1:12" s="142" customFormat="1" ht="12.75">
      <c r="A1174" s="118"/>
      <c r="B1174" s="118"/>
      <c r="C1174" s="143"/>
      <c r="D1174" s="118"/>
      <c r="E1174" s="144"/>
      <c r="F1174" s="122"/>
      <c r="G1174" s="123"/>
      <c r="H1174" s="124"/>
      <c r="I1174" s="115"/>
      <c r="J1174" s="122"/>
      <c r="K1174" s="122"/>
      <c r="L1174" s="116"/>
    </row>
    <row r="1175" spans="1:12" s="111" customFormat="1" ht="14.25" customHeight="1">
      <c r="A1175" s="103" t="s">
        <v>618</v>
      </c>
      <c r="B1175" s="103"/>
      <c r="C1175" s="139"/>
      <c r="D1175" s="103"/>
      <c r="E1175" s="140"/>
      <c r="F1175" s="107" t="s">
        <v>619</v>
      </c>
      <c r="G1175" s="108">
        <f>SUM(G1176:G1205)/2</f>
        <v>2147872</v>
      </c>
      <c r="H1175" s="109">
        <f>SUM(H1176:H1205)/2</f>
        <v>1288204.51</v>
      </c>
      <c r="I1175" s="110">
        <f aca="true" t="shared" si="50" ref="I1175:I1205">H1175/G1175*100</f>
        <v>59.975850981808975</v>
      </c>
      <c r="J1175" s="107"/>
      <c r="K1175" s="107"/>
      <c r="L1175" s="33"/>
    </row>
    <row r="1176" spans="1:12" s="117" customFormat="1" ht="12.75">
      <c r="A1176" s="89"/>
      <c r="B1176" s="90"/>
      <c r="C1176" s="91">
        <v>80101</v>
      </c>
      <c r="D1176" s="90"/>
      <c r="E1176" s="92"/>
      <c r="F1176" s="112" t="s">
        <v>428</v>
      </c>
      <c r="G1176" s="113">
        <f>SUM(G1177:G1193)</f>
        <v>1914996</v>
      </c>
      <c r="H1176" s="114">
        <f>SUM(H1177:H1193)</f>
        <v>1145600.72</v>
      </c>
      <c r="I1176" s="115">
        <f t="shared" si="50"/>
        <v>59.8226168618629</v>
      </c>
      <c r="J1176" s="112"/>
      <c r="K1176" s="112"/>
      <c r="L1176" s="116"/>
    </row>
    <row r="1177" spans="1:12" s="142" customFormat="1" ht="12.75" customHeight="1">
      <c r="A1177" s="118"/>
      <c r="B1177" s="119"/>
      <c r="C1177" s="141"/>
      <c r="D1177" s="119">
        <v>3020</v>
      </c>
      <c r="E1177" s="121"/>
      <c r="F1177" s="122" t="s">
        <v>123</v>
      </c>
      <c r="G1177" s="205">
        <v>9280</v>
      </c>
      <c r="H1177" s="145">
        <v>2275</v>
      </c>
      <c r="I1177" s="125">
        <f t="shared" si="50"/>
        <v>24.51508620689655</v>
      </c>
      <c r="J1177" s="122" t="s">
        <v>589</v>
      </c>
      <c r="K1177" s="122"/>
      <c r="L1177" s="116"/>
    </row>
    <row r="1178" spans="1:12" s="127" customFormat="1" ht="12.75" customHeight="1">
      <c r="A1178" s="118"/>
      <c r="B1178" s="121"/>
      <c r="C1178" s="128"/>
      <c r="D1178" s="148">
        <v>4010</v>
      </c>
      <c r="E1178" s="121"/>
      <c r="F1178" s="122" t="s">
        <v>125</v>
      </c>
      <c r="G1178" s="205">
        <v>1157545</v>
      </c>
      <c r="H1178" s="145">
        <v>621710.06</v>
      </c>
      <c r="I1178" s="125">
        <f t="shared" si="50"/>
        <v>53.70936421478215</v>
      </c>
      <c r="J1178" s="122" t="s">
        <v>210</v>
      </c>
      <c r="K1178" s="122"/>
      <c r="L1178" s="126"/>
    </row>
    <row r="1179" spans="1:12" s="127" customFormat="1" ht="12.75" customHeight="1">
      <c r="A1179" s="118"/>
      <c r="B1179" s="121"/>
      <c r="C1179" s="128"/>
      <c r="D1179" s="148">
        <v>4040</v>
      </c>
      <c r="E1179" s="121"/>
      <c r="F1179" s="122" t="s">
        <v>127</v>
      </c>
      <c r="G1179" s="205">
        <v>101280</v>
      </c>
      <c r="H1179" s="145">
        <v>101279.5</v>
      </c>
      <c r="I1179" s="125">
        <f t="shared" si="50"/>
        <v>99.99950631911533</v>
      </c>
      <c r="J1179" s="122" t="s">
        <v>211</v>
      </c>
      <c r="K1179" s="122"/>
      <c r="L1179" s="126"/>
    </row>
    <row r="1180" spans="1:12" s="127" customFormat="1" ht="12.75" customHeight="1">
      <c r="A1180" s="118"/>
      <c r="B1180" s="121"/>
      <c r="C1180" s="128"/>
      <c r="D1180" s="148">
        <v>4110</v>
      </c>
      <c r="E1180" s="121"/>
      <c r="F1180" s="122" t="s">
        <v>129</v>
      </c>
      <c r="G1180" s="205">
        <v>214564</v>
      </c>
      <c r="H1180" s="145">
        <v>125989.58</v>
      </c>
      <c r="I1180" s="125">
        <f t="shared" si="50"/>
        <v>58.718881079771066</v>
      </c>
      <c r="J1180" s="122" t="s">
        <v>212</v>
      </c>
      <c r="K1180" s="122"/>
      <c r="L1180" s="126"/>
    </row>
    <row r="1181" spans="1:12" s="127" customFormat="1" ht="12.75" customHeight="1">
      <c r="A1181" s="118"/>
      <c r="B1181" s="121"/>
      <c r="C1181" s="128"/>
      <c r="D1181" s="148">
        <v>4120</v>
      </c>
      <c r="E1181" s="121"/>
      <c r="F1181" s="122" t="s">
        <v>607</v>
      </c>
      <c r="G1181" s="205">
        <v>32034</v>
      </c>
      <c r="H1181" s="145">
        <v>17554.55</v>
      </c>
      <c r="I1181" s="125">
        <f t="shared" si="50"/>
        <v>54.79974402197665</v>
      </c>
      <c r="J1181" s="122" t="s">
        <v>213</v>
      </c>
      <c r="K1181" s="122"/>
      <c r="L1181" s="126"/>
    </row>
    <row r="1182" spans="1:12" s="127" customFormat="1" ht="12.75" customHeight="1">
      <c r="A1182" s="118"/>
      <c r="B1182" s="121"/>
      <c r="C1182" s="128"/>
      <c r="D1182" s="148">
        <v>4170</v>
      </c>
      <c r="E1182" s="121"/>
      <c r="F1182" s="122" t="s">
        <v>133</v>
      </c>
      <c r="G1182" s="205">
        <v>850</v>
      </c>
      <c r="H1182" s="145">
        <v>255</v>
      </c>
      <c r="I1182" s="125">
        <f t="shared" si="50"/>
        <v>30</v>
      </c>
      <c r="J1182" s="122" t="s">
        <v>360</v>
      </c>
      <c r="K1182" s="122"/>
      <c r="L1182" s="126"/>
    </row>
    <row r="1183" spans="1:12" s="127" customFormat="1" ht="12.75" customHeight="1">
      <c r="A1183" s="118"/>
      <c r="B1183" s="121"/>
      <c r="C1183" s="128"/>
      <c r="D1183" s="148">
        <v>4210</v>
      </c>
      <c r="E1183" s="121"/>
      <c r="F1183" s="122" t="s">
        <v>135</v>
      </c>
      <c r="G1183" s="205">
        <v>23000</v>
      </c>
      <c r="H1183" s="145">
        <v>12757.6</v>
      </c>
      <c r="I1183" s="125">
        <f t="shared" si="50"/>
        <v>55.46782608695653</v>
      </c>
      <c r="J1183" s="122" t="s">
        <v>267</v>
      </c>
      <c r="K1183" s="122"/>
      <c r="L1183" s="126"/>
    </row>
    <row r="1184" spans="1:12" s="127" customFormat="1" ht="12.75" customHeight="1">
      <c r="A1184" s="118"/>
      <c r="B1184" s="121"/>
      <c r="C1184" s="128"/>
      <c r="D1184" s="148">
        <v>4220</v>
      </c>
      <c r="E1184" s="121"/>
      <c r="F1184" s="122" t="s">
        <v>172</v>
      </c>
      <c r="G1184" s="205">
        <v>5000</v>
      </c>
      <c r="H1184" s="145">
        <v>1770</v>
      </c>
      <c r="I1184" s="125">
        <f t="shared" si="50"/>
        <v>35.4</v>
      </c>
      <c r="J1184" s="122" t="s">
        <v>620</v>
      </c>
      <c r="K1184" s="122"/>
      <c r="L1184" s="126"/>
    </row>
    <row r="1185" spans="1:12" s="127" customFormat="1" ht="12.75" customHeight="1">
      <c r="A1185" s="118"/>
      <c r="B1185" s="121"/>
      <c r="C1185" s="128"/>
      <c r="D1185" s="148">
        <v>4240</v>
      </c>
      <c r="E1185" s="121"/>
      <c r="F1185" s="122" t="s">
        <v>137</v>
      </c>
      <c r="G1185" s="205">
        <v>5195</v>
      </c>
      <c r="H1185" s="145">
        <v>4269.34</v>
      </c>
      <c r="I1185" s="125">
        <f t="shared" si="50"/>
        <v>82.18171318575554</v>
      </c>
      <c r="J1185" s="122" t="s">
        <v>621</v>
      </c>
      <c r="K1185" s="122"/>
      <c r="L1185" s="126"/>
    </row>
    <row r="1186" spans="1:12" s="127" customFormat="1" ht="12.75" customHeight="1">
      <c r="A1186" s="118"/>
      <c r="B1186" s="121"/>
      <c r="C1186" s="128"/>
      <c r="D1186" s="148">
        <v>4260</v>
      </c>
      <c r="E1186" s="121"/>
      <c r="F1186" s="122" t="s">
        <v>139</v>
      </c>
      <c r="G1186" s="205">
        <v>109000</v>
      </c>
      <c r="H1186" s="145">
        <v>87398.59</v>
      </c>
      <c r="I1186" s="125">
        <f t="shared" si="50"/>
        <v>80.18219266055046</v>
      </c>
      <c r="J1186" s="149" t="s">
        <v>278</v>
      </c>
      <c r="K1186" s="149"/>
      <c r="L1186" s="126"/>
    </row>
    <row r="1187" spans="1:12" s="127" customFormat="1" ht="12.75" customHeight="1">
      <c r="A1187" s="118"/>
      <c r="B1187" s="121"/>
      <c r="C1187" s="128"/>
      <c r="D1187" s="148">
        <v>4270</v>
      </c>
      <c r="E1187" s="121"/>
      <c r="F1187" s="122" t="s">
        <v>141</v>
      </c>
      <c r="G1187" s="205">
        <v>6000</v>
      </c>
      <c r="H1187" s="145">
        <v>680.76</v>
      </c>
      <c r="I1187" s="125">
        <f t="shared" si="50"/>
        <v>11.346</v>
      </c>
      <c r="J1187" s="122" t="s">
        <v>592</v>
      </c>
      <c r="K1187" s="122"/>
      <c r="L1187" s="126"/>
    </row>
    <row r="1188" spans="1:12" s="127" customFormat="1" ht="12.75" customHeight="1">
      <c r="A1188" s="118"/>
      <c r="B1188" s="121"/>
      <c r="C1188" s="128"/>
      <c r="D1188" s="148">
        <v>4280</v>
      </c>
      <c r="E1188" s="121"/>
      <c r="F1188" s="122" t="s">
        <v>142</v>
      </c>
      <c r="G1188" s="205">
        <v>4000</v>
      </c>
      <c r="H1188" s="145">
        <v>1378</v>
      </c>
      <c r="I1188" s="125">
        <f t="shared" si="50"/>
        <v>34.449999999999996</v>
      </c>
      <c r="J1188" s="122" t="s">
        <v>143</v>
      </c>
      <c r="K1188" s="122"/>
      <c r="L1188" s="126"/>
    </row>
    <row r="1189" spans="1:12" s="127" customFormat="1" ht="27" customHeight="1">
      <c r="A1189" s="118"/>
      <c r="B1189" s="121"/>
      <c r="C1189" s="128"/>
      <c r="D1189" s="148">
        <v>4300</v>
      </c>
      <c r="E1189" s="121"/>
      <c r="F1189" s="122" t="s">
        <v>144</v>
      </c>
      <c r="G1189" s="205">
        <v>176676</v>
      </c>
      <c r="H1189" s="145">
        <v>104739.36</v>
      </c>
      <c r="I1189" s="125">
        <f t="shared" si="50"/>
        <v>59.28329824084765</v>
      </c>
      <c r="J1189" s="122" t="s">
        <v>622</v>
      </c>
      <c r="K1189" s="122"/>
      <c r="L1189" s="126"/>
    </row>
    <row r="1190" spans="1:12" s="127" customFormat="1" ht="12.75" customHeight="1">
      <c r="A1190" s="118"/>
      <c r="B1190" s="121"/>
      <c r="C1190" s="128"/>
      <c r="D1190" s="148">
        <v>4350</v>
      </c>
      <c r="E1190" s="121"/>
      <c r="F1190" s="122" t="s">
        <v>146</v>
      </c>
      <c r="G1190" s="205">
        <v>3500</v>
      </c>
      <c r="H1190" s="145">
        <v>1822.68</v>
      </c>
      <c r="I1190" s="125">
        <f t="shared" si="50"/>
        <v>52.07657142857143</v>
      </c>
      <c r="J1190" s="122" t="s">
        <v>222</v>
      </c>
      <c r="K1190" s="122"/>
      <c r="L1190" s="126"/>
    </row>
    <row r="1191" spans="1:12" s="127" customFormat="1" ht="12.75" customHeight="1">
      <c r="A1191" s="118"/>
      <c r="B1191" s="121"/>
      <c r="C1191" s="128"/>
      <c r="D1191" s="148">
        <v>4410</v>
      </c>
      <c r="E1191" s="121"/>
      <c r="F1191" s="122" t="s">
        <v>180</v>
      </c>
      <c r="G1191" s="205">
        <v>1436</v>
      </c>
      <c r="H1191" s="145">
        <v>278.7</v>
      </c>
      <c r="I1191" s="125">
        <f t="shared" si="50"/>
        <v>19.408077994428968</v>
      </c>
      <c r="J1191" s="122" t="s">
        <v>327</v>
      </c>
      <c r="K1191" s="122"/>
      <c r="L1191" s="126"/>
    </row>
    <row r="1192" spans="1:12" s="127" customFormat="1" ht="12.75" customHeight="1">
      <c r="A1192" s="118"/>
      <c r="B1192" s="121"/>
      <c r="C1192" s="128"/>
      <c r="D1192" s="148">
        <v>4430</v>
      </c>
      <c r="E1192" s="121"/>
      <c r="F1192" s="122" t="s">
        <v>151</v>
      </c>
      <c r="G1192" s="205">
        <v>2836</v>
      </c>
      <c r="H1192" s="145">
        <v>0</v>
      </c>
      <c r="I1192" s="125">
        <f t="shared" si="50"/>
        <v>0</v>
      </c>
      <c r="J1192" s="122" t="s">
        <v>293</v>
      </c>
      <c r="K1192" s="122"/>
      <c r="L1192" s="126"/>
    </row>
    <row r="1193" spans="1:12" s="127" customFormat="1" ht="12.75" customHeight="1">
      <c r="A1193" s="118"/>
      <c r="B1193" s="119"/>
      <c r="C1193" s="128"/>
      <c r="D1193" s="119">
        <v>4440</v>
      </c>
      <c r="E1193" s="121"/>
      <c r="F1193" s="122" t="s">
        <v>153</v>
      </c>
      <c r="G1193" s="205">
        <v>62800</v>
      </c>
      <c r="H1193" s="145">
        <v>61442</v>
      </c>
      <c r="I1193" s="125">
        <f t="shared" si="50"/>
        <v>97.8375796178344</v>
      </c>
      <c r="J1193" s="122" t="s">
        <v>228</v>
      </c>
      <c r="K1193" s="122"/>
      <c r="L1193" s="126"/>
    </row>
    <row r="1194" spans="1:12" s="127" customFormat="1" ht="12.75">
      <c r="A1194" s="89"/>
      <c r="B1194" s="90"/>
      <c r="C1194" s="97">
        <v>80146</v>
      </c>
      <c r="D1194" s="90"/>
      <c r="E1194" s="92"/>
      <c r="F1194" s="112" t="s">
        <v>159</v>
      </c>
      <c r="G1194" s="166">
        <f>SUM(G1195)</f>
        <v>5000</v>
      </c>
      <c r="H1194" s="153">
        <f>SUM(H1195)</f>
        <v>3720.5</v>
      </c>
      <c r="I1194" s="115">
        <f t="shared" si="50"/>
        <v>74.41</v>
      </c>
      <c r="J1194" s="112"/>
      <c r="K1194" s="112"/>
      <c r="L1194" s="126"/>
    </row>
    <row r="1195" spans="1:12" s="127" customFormat="1" ht="12.75" customHeight="1">
      <c r="A1195" s="118"/>
      <c r="B1195" s="121"/>
      <c r="C1195" s="128"/>
      <c r="D1195" s="148">
        <v>4300</v>
      </c>
      <c r="E1195" s="121"/>
      <c r="F1195" s="122" t="s">
        <v>144</v>
      </c>
      <c r="G1195" s="205">
        <v>5000</v>
      </c>
      <c r="H1195" s="145">
        <v>3720.5</v>
      </c>
      <c r="I1195" s="125">
        <f t="shared" si="50"/>
        <v>74.41</v>
      </c>
      <c r="J1195" s="122" t="s">
        <v>623</v>
      </c>
      <c r="K1195" s="122"/>
      <c r="L1195" s="126"/>
    </row>
    <row r="1196" spans="1:12" s="127" customFormat="1" ht="12.75">
      <c r="A1196" s="89"/>
      <c r="B1196" s="90"/>
      <c r="C1196" s="91">
        <v>85401</v>
      </c>
      <c r="D1196" s="90"/>
      <c r="E1196" s="92"/>
      <c r="F1196" s="112" t="s">
        <v>225</v>
      </c>
      <c r="G1196" s="113">
        <f>SUM(G1197:G1201)</f>
        <v>182977</v>
      </c>
      <c r="H1196" s="114">
        <f>SUM(H1197:H1201)</f>
        <v>98929.37000000001</v>
      </c>
      <c r="I1196" s="115">
        <f t="shared" si="50"/>
        <v>54.06656027806774</v>
      </c>
      <c r="J1196" s="112"/>
      <c r="K1196" s="112"/>
      <c r="L1196" s="126"/>
    </row>
    <row r="1197" spans="1:12" s="127" customFormat="1" ht="12.75" customHeight="1">
      <c r="A1197" s="118"/>
      <c r="B1197" s="119"/>
      <c r="C1197" s="120"/>
      <c r="D1197" s="119">
        <v>4010</v>
      </c>
      <c r="E1197" s="121"/>
      <c r="F1197" s="122" t="s">
        <v>125</v>
      </c>
      <c r="G1197" s="205">
        <v>135047</v>
      </c>
      <c r="H1197" s="145">
        <v>66031.85</v>
      </c>
      <c r="I1197" s="125">
        <f t="shared" si="50"/>
        <v>48.89545861811074</v>
      </c>
      <c r="J1197" s="122" t="s">
        <v>210</v>
      </c>
      <c r="K1197" s="122"/>
      <c r="L1197" s="126"/>
    </row>
    <row r="1198" spans="1:12" s="127" customFormat="1" ht="12.75" customHeight="1">
      <c r="A1198" s="118"/>
      <c r="B1198" s="119"/>
      <c r="C1198" s="128"/>
      <c r="D1198" s="119">
        <v>4040</v>
      </c>
      <c r="E1198" s="121"/>
      <c r="F1198" s="122" t="s">
        <v>127</v>
      </c>
      <c r="G1198" s="205">
        <v>10696</v>
      </c>
      <c r="H1198" s="145">
        <v>10695.6</v>
      </c>
      <c r="I1198" s="125">
        <f t="shared" si="50"/>
        <v>99.99626028421841</v>
      </c>
      <c r="J1198" s="122" t="s">
        <v>211</v>
      </c>
      <c r="K1198" s="122"/>
      <c r="L1198" s="126"/>
    </row>
    <row r="1199" spans="1:12" s="127" customFormat="1" ht="12.75" customHeight="1">
      <c r="A1199" s="118"/>
      <c r="B1199" s="119"/>
      <c r="C1199" s="128"/>
      <c r="D1199" s="119">
        <v>4110</v>
      </c>
      <c r="E1199" s="121"/>
      <c r="F1199" s="122" t="s">
        <v>129</v>
      </c>
      <c r="G1199" s="205">
        <v>25989</v>
      </c>
      <c r="H1199" s="145">
        <v>13027.88</v>
      </c>
      <c r="I1199" s="125">
        <f t="shared" si="50"/>
        <v>50.12843895494248</v>
      </c>
      <c r="J1199" s="122" t="s">
        <v>212</v>
      </c>
      <c r="K1199" s="122"/>
      <c r="L1199" s="126"/>
    </row>
    <row r="1200" spans="1:12" s="127" customFormat="1" ht="12.75" customHeight="1">
      <c r="A1200" s="118"/>
      <c r="B1200" s="119"/>
      <c r="C1200" s="128"/>
      <c r="D1200" s="119">
        <v>4120</v>
      </c>
      <c r="E1200" s="121"/>
      <c r="F1200" s="122" t="s">
        <v>131</v>
      </c>
      <c r="G1200" s="205">
        <v>3695</v>
      </c>
      <c r="H1200" s="145">
        <v>1766.04</v>
      </c>
      <c r="I1200" s="125">
        <f t="shared" si="50"/>
        <v>47.79539918809201</v>
      </c>
      <c r="J1200" s="122" t="s">
        <v>213</v>
      </c>
      <c r="K1200" s="122"/>
      <c r="L1200" s="126"/>
    </row>
    <row r="1201" spans="1:12" s="127" customFormat="1" ht="12.75" customHeight="1">
      <c r="A1201" s="118"/>
      <c r="B1201" s="119"/>
      <c r="C1201" s="130"/>
      <c r="D1201" s="119">
        <v>4440</v>
      </c>
      <c r="E1201" s="121"/>
      <c r="F1201" s="122" t="s">
        <v>153</v>
      </c>
      <c r="G1201" s="205">
        <v>7550</v>
      </c>
      <c r="H1201" s="145">
        <v>7408</v>
      </c>
      <c r="I1201" s="125">
        <f t="shared" si="50"/>
        <v>98.11920529801324</v>
      </c>
      <c r="J1201" s="122" t="s">
        <v>228</v>
      </c>
      <c r="K1201" s="122"/>
      <c r="L1201" s="126"/>
    </row>
    <row r="1202" spans="1:12" s="127" customFormat="1" ht="25.5" customHeight="1">
      <c r="A1202" s="89"/>
      <c r="B1202" s="90"/>
      <c r="C1202" s="130">
        <v>85412</v>
      </c>
      <c r="D1202" s="90"/>
      <c r="E1202" s="92"/>
      <c r="F1202" s="112" t="s">
        <v>263</v>
      </c>
      <c r="G1202" s="166">
        <f>SUM(G1203:G1205)</f>
        <v>44899</v>
      </c>
      <c r="H1202" s="153">
        <f>SUM(H1203:H1205)</f>
        <v>39953.920000000006</v>
      </c>
      <c r="I1202" s="115">
        <f t="shared" si="50"/>
        <v>88.9862135014143</v>
      </c>
      <c r="J1202" s="112"/>
      <c r="K1202" s="112"/>
      <c r="L1202" s="126"/>
    </row>
    <row r="1203" spans="1:12" s="129" customFormat="1" ht="12.75" customHeight="1">
      <c r="A1203" s="118"/>
      <c r="B1203" s="119"/>
      <c r="C1203" s="132"/>
      <c r="D1203" s="119">
        <v>4210</v>
      </c>
      <c r="E1203" s="121"/>
      <c r="F1203" s="122" t="s">
        <v>135</v>
      </c>
      <c r="G1203" s="205">
        <v>166</v>
      </c>
      <c r="H1203" s="145">
        <v>165.44</v>
      </c>
      <c r="I1203" s="125">
        <f t="shared" si="50"/>
        <v>99.66265060240964</v>
      </c>
      <c r="J1203" s="122" t="s">
        <v>600</v>
      </c>
      <c r="K1203" s="122"/>
      <c r="L1203" s="126"/>
    </row>
    <row r="1204" spans="1:12" s="129" customFormat="1" ht="12.75">
      <c r="A1204" s="118"/>
      <c r="B1204" s="119"/>
      <c r="C1204" s="132"/>
      <c r="D1204" s="119">
        <v>4220</v>
      </c>
      <c r="E1204" s="121"/>
      <c r="F1204" s="122" t="s">
        <v>172</v>
      </c>
      <c r="G1204" s="205">
        <v>1238</v>
      </c>
      <c r="H1204" s="145">
        <v>1237.48</v>
      </c>
      <c r="I1204" s="125">
        <f t="shared" si="50"/>
        <v>99.95799676898223</v>
      </c>
      <c r="J1204" s="122"/>
      <c r="K1204" s="122"/>
      <c r="L1204" s="126"/>
    </row>
    <row r="1205" spans="1:12" s="127" customFormat="1" ht="12.75">
      <c r="A1205" s="118"/>
      <c r="B1205" s="119"/>
      <c r="C1205" s="130"/>
      <c r="D1205" s="119">
        <v>4300</v>
      </c>
      <c r="E1205" s="121"/>
      <c r="F1205" s="122" t="s">
        <v>144</v>
      </c>
      <c r="G1205" s="205">
        <v>43495</v>
      </c>
      <c r="H1205" s="145">
        <v>38551</v>
      </c>
      <c r="I1205" s="125">
        <f t="shared" si="50"/>
        <v>88.63317622715255</v>
      </c>
      <c r="J1205" s="122"/>
      <c r="K1205" s="122"/>
      <c r="L1205" s="126"/>
    </row>
    <row r="1206" spans="1:12" s="127" customFormat="1" ht="12.75">
      <c r="A1206" s="118"/>
      <c r="B1206" s="119"/>
      <c r="C1206" s="130"/>
      <c r="D1206" s="118"/>
      <c r="E1206" s="144"/>
      <c r="F1206" s="122"/>
      <c r="G1206" s="123"/>
      <c r="H1206" s="124"/>
      <c r="I1206" s="125"/>
      <c r="J1206" s="112"/>
      <c r="K1206" s="112"/>
      <c r="L1206" s="126"/>
    </row>
    <row r="1207" spans="1:12" s="111" customFormat="1" ht="14.25" customHeight="1">
      <c r="A1207" s="104" t="s">
        <v>624</v>
      </c>
      <c r="B1207" s="104"/>
      <c r="C1207" s="105"/>
      <c r="D1207" s="104"/>
      <c r="E1207" s="106"/>
      <c r="F1207" s="107" t="s">
        <v>625</v>
      </c>
      <c r="G1207" s="108">
        <f>SUM(G1208:G1234)/2</f>
        <v>658741</v>
      </c>
      <c r="H1207" s="109">
        <f>SUM(H1208:H1234)/2</f>
        <v>386394.19000000006</v>
      </c>
      <c r="I1207" s="110">
        <f aca="true" t="shared" si="51" ref="I1207:I1228">H1207/G1207*100</f>
        <v>58.65646589479022</v>
      </c>
      <c r="J1207" s="107"/>
      <c r="K1207" s="107"/>
      <c r="L1207" s="33"/>
    </row>
    <row r="1208" spans="1:12" s="117" customFormat="1" ht="12.75">
      <c r="A1208" s="89"/>
      <c r="B1208" s="90"/>
      <c r="C1208" s="91">
        <v>80101</v>
      </c>
      <c r="D1208" s="90"/>
      <c r="E1208" s="92"/>
      <c r="F1208" s="112" t="s">
        <v>428</v>
      </c>
      <c r="G1208" s="113">
        <f>SUM(G1209:G1224)</f>
        <v>638032</v>
      </c>
      <c r="H1208" s="114">
        <f>SUM(H1209:H1224)</f>
        <v>376363.60000000003</v>
      </c>
      <c r="I1208" s="115">
        <f t="shared" si="51"/>
        <v>58.98820121874765</v>
      </c>
      <c r="J1208" s="112"/>
      <c r="K1208" s="112"/>
      <c r="L1208" s="116"/>
    </row>
    <row r="1209" spans="1:12" s="142" customFormat="1" ht="12.75" customHeight="1">
      <c r="A1209" s="118"/>
      <c r="B1209" s="119"/>
      <c r="C1209" s="141"/>
      <c r="D1209" s="119">
        <v>3020</v>
      </c>
      <c r="E1209" s="121"/>
      <c r="F1209" s="122" t="s">
        <v>123</v>
      </c>
      <c r="G1209" s="205">
        <v>2630</v>
      </c>
      <c r="H1209" s="145">
        <v>0</v>
      </c>
      <c r="I1209" s="125">
        <f t="shared" si="51"/>
        <v>0</v>
      </c>
      <c r="J1209" s="122" t="s">
        <v>589</v>
      </c>
      <c r="K1209" s="122"/>
      <c r="L1209" s="116"/>
    </row>
    <row r="1210" spans="1:12" s="127" customFormat="1" ht="12.75" customHeight="1">
      <c r="A1210" s="118"/>
      <c r="B1210" s="121"/>
      <c r="C1210" s="128"/>
      <c r="D1210" s="148">
        <v>4010</v>
      </c>
      <c r="E1210" s="121"/>
      <c r="F1210" s="122" t="s">
        <v>125</v>
      </c>
      <c r="G1210" s="205">
        <v>381832</v>
      </c>
      <c r="H1210" s="145">
        <v>195468.32</v>
      </c>
      <c r="I1210" s="125">
        <f t="shared" si="51"/>
        <v>51.19223113830166</v>
      </c>
      <c r="J1210" s="122" t="s">
        <v>210</v>
      </c>
      <c r="K1210" s="122"/>
      <c r="L1210" s="126"/>
    </row>
    <row r="1211" spans="1:12" s="127" customFormat="1" ht="12.75" customHeight="1">
      <c r="A1211" s="118"/>
      <c r="B1211" s="121"/>
      <c r="C1211" s="128"/>
      <c r="D1211" s="148">
        <v>4040</v>
      </c>
      <c r="E1211" s="121"/>
      <c r="F1211" s="122" t="s">
        <v>127</v>
      </c>
      <c r="G1211" s="205">
        <v>31208</v>
      </c>
      <c r="H1211" s="145">
        <v>31208</v>
      </c>
      <c r="I1211" s="125">
        <f t="shared" si="51"/>
        <v>100</v>
      </c>
      <c r="J1211" s="122" t="s">
        <v>211</v>
      </c>
      <c r="K1211" s="122"/>
      <c r="L1211" s="126"/>
    </row>
    <row r="1212" spans="1:12" s="127" customFormat="1" ht="12.75" customHeight="1">
      <c r="A1212" s="118"/>
      <c r="B1212" s="121"/>
      <c r="C1212" s="128"/>
      <c r="D1212" s="148">
        <v>4110</v>
      </c>
      <c r="E1212" s="121"/>
      <c r="F1212" s="122" t="s">
        <v>129</v>
      </c>
      <c r="G1212" s="205">
        <v>63825</v>
      </c>
      <c r="H1212" s="145">
        <v>39259.56</v>
      </c>
      <c r="I1212" s="125">
        <f t="shared" si="51"/>
        <v>61.511257344300816</v>
      </c>
      <c r="J1212" s="122" t="s">
        <v>212</v>
      </c>
      <c r="K1212" s="122"/>
      <c r="L1212" s="126"/>
    </row>
    <row r="1213" spans="1:12" s="127" customFormat="1" ht="12.75" customHeight="1">
      <c r="A1213" s="118"/>
      <c r="B1213" s="119"/>
      <c r="C1213" s="128"/>
      <c r="D1213" s="119">
        <v>4120</v>
      </c>
      <c r="E1213" s="121"/>
      <c r="F1213" s="122" t="s">
        <v>131</v>
      </c>
      <c r="G1213" s="205">
        <v>10163</v>
      </c>
      <c r="H1213" s="145">
        <v>5461.82</v>
      </c>
      <c r="I1213" s="125">
        <f t="shared" si="51"/>
        <v>53.74220210567745</v>
      </c>
      <c r="J1213" s="122" t="s">
        <v>213</v>
      </c>
      <c r="K1213" s="122"/>
      <c r="L1213" s="126"/>
    </row>
    <row r="1214" spans="1:12" s="127" customFormat="1" ht="12.75" customHeight="1">
      <c r="A1214" s="118"/>
      <c r="B1214" s="119"/>
      <c r="C1214" s="128"/>
      <c r="D1214" s="119">
        <v>4170</v>
      </c>
      <c r="E1214" s="121"/>
      <c r="F1214" s="122" t="s">
        <v>133</v>
      </c>
      <c r="G1214" s="205">
        <v>700</v>
      </c>
      <c r="H1214" s="145">
        <v>210</v>
      </c>
      <c r="I1214" s="125">
        <f t="shared" si="51"/>
        <v>30</v>
      </c>
      <c r="J1214" s="122" t="s">
        <v>216</v>
      </c>
      <c r="K1214" s="122"/>
      <c r="L1214" s="126"/>
    </row>
    <row r="1215" spans="1:12" s="127" customFormat="1" ht="12.75" customHeight="1">
      <c r="A1215" s="118"/>
      <c r="B1215" s="119"/>
      <c r="C1215" s="128"/>
      <c r="D1215" s="119">
        <v>4210</v>
      </c>
      <c r="E1215" s="121"/>
      <c r="F1215" s="122" t="s">
        <v>135</v>
      </c>
      <c r="G1215" s="205">
        <v>33630</v>
      </c>
      <c r="H1215" s="145">
        <v>16420.14</v>
      </c>
      <c r="I1215" s="125">
        <f t="shared" si="51"/>
        <v>48.82586975914362</v>
      </c>
      <c r="J1215" s="122" t="s">
        <v>626</v>
      </c>
      <c r="K1215" s="122"/>
      <c r="L1215" s="126"/>
    </row>
    <row r="1216" spans="1:12" s="127" customFormat="1" ht="12.75" customHeight="1">
      <c r="A1216" s="118"/>
      <c r="B1216" s="119"/>
      <c r="C1216" s="128"/>
      <c r="D1216" s="119">
        <v>4240</v>
      </c>
      <c r="E1216" s="121"/>
      <c r="F1216" s="122" t="s">
        <v>137</v>
      </c>
      <c r="G1216" s="205">
        <v>1600</v>
      </c>
      <c r="H1216" s="145">
        <v>735.8</v>
      </c>
      <c r="I1216" s="125">
        <f t="shared" si="51"/>
        <v>45.9875</v>
      </c>
      <c r="J1216" s="122" t="s">
        <v>251</v>
      </c>
      <c r="K1216" s="122"/>
      <c r="L1216" s="126"/>
    </row>
    <row r="1217" spans="1:12" s="127" customFormat="1" ht="12.75" customHeight="1">
      <c r="A1217" s="118"/>
      <c r="B1217" s="119"/>
      <c r="C1217" s="128"/>
      <c r="D1217" s="119">
        <v>4260</v>
      </c>
      <c r="E1217" s="121"/>
      <c r="F1217" s="122" t="s">
        <v>139</v>
      </c>
      <c r="G1217" s="205">
        <v>71000</v>
      </c>
      <c r="H1217" s="145">
        <v>60333.7</v>
      </c>
      <c r="I1217" s="125">
        <f t="shared" si="51"/>
        <v>84.97704225352112</v>
      </c>
      <c r="J1217" s="149" t="s">
        <v>499</v>
      </c>
      <c r="K1217" s="149"/>
      <c r="L1217" s="126"/>
    </row>
    <row r="1218" spans="1:12" s="127" customFormat="1" ht="12.75" customHeight="1">
      <c r="A1218" s="118"/>
      <c r="B1218" s="119"/>
      <c r="C1218" s="128"/>
      <c r="D1218" s="119">
        <v>4270</v>
      </c>
      <c r="E1218" s="121"/>
      <c r="F1218" s="122" t="s">
        <v>141</v>
      </c>
      <c r="G1218" s="205">
        <v>5600</v>
      </c>
      <c r="H1218" s="145">
        <v>5055.23</v>
      </c>
      <c r="I1218" s="125">
        <f t="shared" si="51"/>
        <v>90.27196428571428</v>
      </c>
      <c r="J1218" s="122" t="s">
        <v>592</v>
      </c>
      <c r="K1218" s="122"/>
      <c r="L1218" s="126"/>
    </row>
    <row r="1219" spans="1:12" s="127" customFormat="1" ht="12.75" customHeight="1">
      <c r="A1219" s="118"/>
      <c r="B1219" s="119"/>
      <c r="C1219" s="128"/>
      <c r="D1219" s="119">
        <v>4280</v>
      </c>
      <c r="E1219" s="121"/>
      <c r="F1219" s="122" t="s">
        <v>142</v>
      </c>
      <c r="G1219" s="205">
        <v>1000</v>
      </c>
      <c r="H1219" s="145">
        <v>228</v>
      </c>
      <c r="I1219" s="125">
        <f t="shared" si="51"/>
        <v>22.8</v>
      </c>
      <c r="J1219" s="122" t="s">
        <v>143</v>
      </c>
      <c r="K1219" s="122"/>
      <c r="L1219" s="126"/>
    </row>
    <row r="1220" spans="1:12" s="127" customFormat="1" ht="12.75" customHeight="1">
      <c r="A1220" s="118"/>
      <c r="B1220" s="119"/>
      <c r="C1220" s="128"/>
      <c r="D1220" s="119">
        <v>4300</v>
      </c>
      <c r="E1220" s="121"/>
      <c r="F1220" s="122" t="s">
        <v>144</v>
      </c>
      <c r="G1220" s="205">
        <v>13614</v>
      </c>
      <c r="H1220" s="145">
        <v>4656.03</v>
      </c>
      <c r="I1220" s="125">
        <f t="shared" si="51"/>
        <v>34.20030850594976</v>
      </c>
      <c r="J1220" s="122" t="s">
        <v>604</v>
      </c>
      <c r="K1220" s="122"/>
      <c r="L1220" s="126"/>
    </row>
    <row r="1221" spans="1:12" s="127" customFormat="1" ht="12.75" customHeight="1">
      <c r="A1221" s="118"/>
      <c r="B1221" s="119"/>
      <c r="C1221" s="128"/>
      <c r="D1221" s="119">
        <v>4350</v>
      </c>
      <c r="E1221" s="121"/>
      <c r="F1221" s="122" t="s">
        <v>146</v>
      </c>
      <c r="G1221" s="205">
        <v>400</v>
      </c>
      <c r="H1221" s="145">
        <f>432.84-32.84</f>
        <v>400</v>
      </c>
      <c r="I1221" s="125">
        <f t="shared" si="51"/>
        <v>100</v>
      </c>
      <c r="J1221" s="122" t="s">
        <v>222</v>
      </c>
      <c r="K1221" s="122"/>
      <c r="L1221" s="126"/>
    </row>
    <row r="1222" spans="1:12" s="127" customFormat="1" ht="12.75" customHeight="1">
      <c r="A1222" s="118"/>
      <c r="B1222" s="119"/>
      <c r="C1222" s="128"/>
      <c r="D1222" s="119">
        <v>4410</v>
      </c>
      <c r="E1222" s="121"/>
      <c r="F1222" s="122" t="s">
        <v>180</v>
      </c>
      <c r="G1222" s="205">
        <v>345</v>
      </c>
      <c r="H1222" s="145">
        <v>0</v>
      </c>
      <c r="I1222" s="125">
        <f t="shared" si="51"/>
        <v>0</v>
      </c>
      <c r="J1222" s="122" t="s">
        <v>327</v>
      </c>
      <c r="K1222" s="122"/>
      <c r="L1222" s="126"/>
    </row>
    <row r="1223" spans="1:12" s="127" customFormat="1" ht="12.75" customHeight="1">
      <c r="A1223" s="118"/>
      <c r="B1223" s="119"/>
      <c r="C1223" s="128"/>
      <c r="D1223" s="119">
        <v>4430</v>
      </c>
      <c r="E1223" s="121"/>
      <c r="F1223" s="122" t="s">
        <v>151</v>
      </c>
      <c r="G1223" s="205">
        <v>3165</v>
      </c>
      <c r="H1223" s="145">
        <v>0</v>
      </c>
      <c r="I1223" s="125">
        <f t="shared" si="51"/>
        <v>0</v>
      </c>
      <c r="J1223" s="122" t="s">
        <v>611</v>
      </c>
      <c r="K1223" s="122"/>
      <c r="L1223" s="126"/>
    </row>
    <row r="1224" spans="1:12" s="127" customFormat="1" ht="12.75" customHeight="1">
      <c r="A1224" s="118"/>
      <c r="B1224" s="119"/>
      <c r="C1224" s="130"/>
      <c r="D1224" s="119">
        <v>4440</v>
      </c>
      <c r="E1224" s="121"/>
      <c r="F1224" s="122" t="s">
        <v>153</v>
      </c>
      <c r="G1224" s="205">
        <v>17320</v>
      </c>
      <c r="H1224" s="145">
        <v>16927</v>
      </c>
      <c r="I1224" s="125">
        <f t="shared" si="51"/>
        <v>97.73094688221708</v>
      </c>
      <c r="J1224" s="122" t="s">
        <v>228</v>
      </c>
      <c r="K1224" s="122"/>
      <c r="L1224" s="126"/>
    </row>
    <row r="1225" spans="1:12" s="127" customFormat="1" ht="12.75">
      <c r="A1225" s="89"/>
      <c r="B1225" s="90"/>
      <c r="C1225" s="130">
        <v>80113</v>
      </c>
      <c r="D1225" s="90"/>
      <c r="E1225" s="92"/>
      <c r="F1225" s="112" t="s">
        <v>258</v>
      </c>
      <c r="G1225" s="166">
        <f>SUM(G1226)</f>
        <v>360</v>
      </c>
      <c r="H1225" s="153">
        <f>SUM(H1226)</f>
        <v>159</v>
      </c>
      <c r="I1225" s="115">
        <f t="shared" si="51"/>
        <v>44.166666666666664</v>
      </c>
      <c r="J1225" s="112"/>
      <c r="K1225" s="112"/>
      <c r="L1225" s="154"/>
    </row>
    <row r="1226" spans="1:12" s="129" customFormat="1" ht="12.75">
      <c r="A1226" s="118"/>
      <c r="B1226" s="119"/>
      <c r="C1226" s="132"/>
      <c r="D1226" s="119">
        <v>4300</v>
      </c>
      <c r="E1226" s="121"/>
      <c r="F1226" s="122" t="s">
        <v>144</v>
      </c>
      <c r="G1226" s="205">
        <v>360</v>
      </c>
      <c r="H1226" s="145">
        <v>159</v>
      </c>
      <c r="I1226" s="125">
        <f t="shared" si="51"/>
        <v>44.166666666666664</v>
      </c>
      <c r="J1226" s="122"/>
      <c r="K1226" s="122"/>
      <c r="L1226" s="126"/>
    </row>
    <row r="1227" spans="1:12" s="127" customFormat="1" ht="12.75">
      <c r="A1227" s="89"/>
      <c r="B1227" s="90"/>
      <c r="C1227" s="97">
        <v>80146</v>
      </c>
      <c r="D1227" s="90"/>
      <c r="E1227" s="92"/>
      <c r="F1227" s="112" t="s">
        <v>159</v>
      </c>
      <c r="G1227" s="166">
        <f>SUM(G1228)</f>
        <v>3000</v>
      </c>
      <c r="H1227" s="153">
        <f>SUM(H1228)</f>
        <v>500</v>
      </c>
      <c r="I1227" s="115">
        <f t="shared" si="51"/>
        <v>16.666666666666664</v>
      </c>
      <c r="J1227" s="112"/>
      <c r="K1227" s="112"/>
      <c r="L1227" s="126"/>
    </row>
    <row r="1228" spans="1:12" s="127" customFormat="1" ht="12.75" customHeight="1">
      <c r="A1228" s="118"/>
      <c r="B1228" s="121"/>
      <c r="C1228" s="128"/>
      <c r="D1228" s="148">
        <v>4300</v>
      </c>
      <c r="E1228" s="121"/>
      <c r="F1228" s="122" t="s">
        <v>144</v>
      </c>
      <c r="G1228" s="205">
        <v>3000</v>
      </c>
      <c r="H1228" s="145">
        <v>500</v>
      </c>
      <c r="I1228" s="125">
        <f t="shared" si="51"/>
        <v>16.666666666666664</v>
      </c>
      <c r="J1228" s="122" t="s">
        <v>523</v>
      </c>
      <c r="K1228" s="122"/>
      <c r="L1228" s="126"/>
    </row>
    <row r="1229" spans="1:12" s="127" customFormat="1" ht="12.75">
      <c r="A1229" s="89"/>
      <c r="B1229" s="90"/>
      <c r="C1229" s="91">
        <v>85401</v>
      </c>
      <c r="D1229" s="90"/>
      <c r="E1229" s="92"/>
      <c r="F1229" s="112" t="s">
        <v>225</v>
      </c>
      <c r="G1229" s="113">
        <f>SUM(G1230:G1234)</f>
        <v>17349</v>
      </c>
      <c r="H1229" s="114">
        <f>SUM(H1230:H1234)</f>
        <v>9371.59</v>
      </c>
      <c r="I1229" s="115">
        <f aca="true" t="shared" si="52" ref="I1229:I1234">H1229/G1229*100</f>
        <v>54.01804138567064</v>
      </c>
      <c r="J1229" s="112"/>
      <c r="K1229" s="112"/>
      <c r="L1229" s="126"/>
    </row>
    <row r="1230" spans="1:12" s="127" customFormat="1" ht="12.75" customHeight="1">
      <c r="A1230" s="118"/>
      <c r="B1230" s="119"/>
      <c r="C1230" s="120"/>
      <c r="D1230" s="119">
        <v>4010</v>
      </c>
      <c r="E1230" s="121"/>
      <c r="F1230" s="122" t="s">
        <v>125</v>
      </c>
      <c r="G1230" s="205">
        <v>12253</v>
      </c>
      <c r="H1230" s="145">
        <v>5666.42</v>
      </c>
      <c r="I1230" s="125">
        <f t="shared" si="52"/>
        <v>46.24516444952257</v>
      </c>
      <c r="J1230" s="122" t="s">
        <v>210</v>
      </c>
      <c r="K1230" s="122"/>
      <c r="L1230" s="126"/>
    </row>
    <row r="1231" spans="1:12" s="127" customFormat="1" ht="12.75" customHeight="1">
      <c r="A1231" s="118"/>
      <c r="B1231" s="119"/>
      <c r="C1231" s="128"/>
      <c r="D1231" s="119">
        <v>4040</v>
      </c>
      <c r="E1231" s="121"/>
      <c r="F1231" s="122" t="s">
        <v>127</v>
      </c>
      <c r="G1231" s="205">
        <v>979</v>
      </c>
      <c r="H1231" s="145">
        <v>978.2</v>
      </c>
      <c r="I1231" s="125">
        <f t="shared" si="52"/>
        <v>99.91828396322778</v>
      </c>
      <c r="J1231" s="122" t="s">
        <v>211</v>
      </c>
      <c r="K1231" s="122"/>
      <c r="L1231" s="126"/>
    </row>
    <row r="1232" spans="1:12" s="127" customFormat="1" ht="12.75" customHeight="1">
      <c r="A1232" s="118"/>
      <c r="B1232" s="119"/>
      <c r="C1232" s="128"/>
      <c r="D1232" s="119">
        <v>4110</v>
      </c>
      <c r="E1232" s="121"/>
      <c r="F1232" s="122" t="s">
        <v>129</v>
      </c>
      <c r="G1232" s="205">
        <v>2283</v>
      </c>
      <c r="H1232" s="145">
        <v>1101.2</v>
      </c>
      <c r="I1232" s="125">
        <f t="shared" si="52"/>
        <v>48.234778799824795</v>
      </c>
      <c r="J1232" s="122" t="s">
        <v>212</v>
      </c>
      <c r="K1232" s="122"/>
      <c r="L1232" s="126"/>
    </row>
    <row r="1233" spans="1:12" s="127" customFormat="1" ht="12.75" customHeight="1">
      <c r="A1233" s="118"/>
      <c r="B1233" s="119"/>
      <c r="C1233" s="128"/>
      <c r="D1233" s="119">
        <v>4120</v>
      </c>
      <c r="E1233" s="121"/>
      <c r="F1233" s="122" t="s">
        <v>131</v>
      </c>
      <c r="G1233" s="205">
        <v>324</v>
      </c>
      <c r="H1233" s="145">
        <v>143.77</v>
      </c>
      <c r="I1233" s="125">
        <f t="shared" si="52"/>
        <v>44.37345679012346</v>
      </c>
      <c r="J1233" s="122" t="s">
        <v>213</v>
      </c>
      <c r="K1233" s="122"/>
      <c r="L1233" s="126"/>
    </row>
    <row r="1234" spans="1:12" s="127" customFormat="1" ht="12.75" customHeight="1">
      <c r="A1234" s="118"/>
      <c r="B1234" s="119"/>
      <c r="C1234" s="128"/>
      <c r="D1234" s="119">
        <v>4440</v>
      </c>
      <c r="E1234" s="121"/>
      <c r="F1234" s="122" t="s">
        <v>153</v>
      </c>
      <c r="G1234" s="205">
        <v>1510</v>
      </c>
      <c r="H1234" s="145">
        <v>1482</v>
      </c>
      <c r="I1234" s="125">
        <f t="shared" si="52"/>
        <v>98.1456953642384</v>
      </c>
      <c r="J1234" s="122" t="s">
        <v>627</v>
      </c>
      <c r="K1234" s="122"/>
      <c r="L1234" s="126"/>
    </row>
    <row r="1235" spans="1:12" s="127" customFormat="1" ht="12.75">
      <c r="A1235" s="118"/>
      <c r="B1235" s="119"/>
      <c r="C1235" s="130"/>
      <c r="D1235" s="119"/>
      <c r="E1235" s="121"/>
      <c r="F1235" s="122"/>
      <c r="G1235" s="205"/>
      <c r="H1235" s="145"/>
      <c r="I1235" s="125"/>
      <c r="J1235" s="122"/>
      <c r="K1235" s="122"/>
      <c r="L1235" s="126"/>
    </row>
    <row r="1236" spans="1:12" s="111" customFormat="1" ht="12.75" customHeight="1">
      <c r="A1236" s="103" t="s">
        <v>628</v>
      </c>
      <c r="B1236" s="103"/>
      <c r="C1236" s="139"/>
      <c r="D1236" s="103"/>
      <c r="E1236" s="140"/>
      <c r="F1236" s="107" t="s">
        <v>629</v>
      </c>
      <c r="G1236" s="108">
        <f>SUM(G1237:G1271)/2</f>
        <v>1197651</v>
      </c>
      <c r="H1236" s="109">
        <f>SUM(H1237:H1271)/2</f>
        <v>681858.3200000001</v>
      </c>
      <c r="I1236" s="110">
        <f aca="true" t="shared" si="53" ref="I1236:I1271">H1236/G1236*100</f>
        <v>56.93297296123829</v>
      </c>
      <c r="J1236" s="107"/>
      <c r="K1236" s="107"/>
      <c r="L1236" s="33"/>
    </row>
    <row r="1237" spans="1:12" s="117" customFormat="1" ht="12.75">
      <c r="A1237" s="89"/>
      <c r="B1237" s="90"/>
      <c r="C1237" s="91">
        <v>80101</v>
      </c>
      <c r="D1237" s="90"/>
      <c r="E1237" s="92"/>
      <c r="F1237" s="112" t="s">
        <v>428</v>
      </c>
      <c r="G1237" s="113">
        <f>SUM(G1238:G1252)</f>
        <v>1101218</v>
      </c>
      <c r="H1237" s="114">
        <f>SUM(H1238:H1252)</f>
        <v>640391.23</v>
      </c>
      <c r="I1237" s="115">
        <f t="shared" si="53"/>
        <v>58.15299332193988</v>
      </c>
      <c r="J1237" s="112"/>
      <c r="K1237" s="112"/>
      <c r="L1237" s="116"/>
    </row>
    <row r="1238" spans="1:12" s="142" customFormat="1" ht="12.75" customHeight="1">
      <c r="A1238" s="118"/>
      <c r="B1238" s="119"/>
      <c r="C1238" s="141"/>
      <c r="D1238" s="119">
        <v>3020</v>
      </c>
      <c r="E1238" s="121"/>
      <c r="F1238" s="122" t="s">
        <v>123</v>
      </c>
      <c r="G1238" s="205">
        <v>3330</v>
      </c>
      <c r="H1238" s="145">
        <v>0</v>
      </c>
      <c r="I1238" s="125">
        <f t="shared" si="53"/>
        <v>0</v>
      </c>
      <c r="J1238" s="122" t="s">
        <v>589</v>
      </c>
      <c r="K1238" s="122"/>
      <c r="L1238" s="116"/>
    </row>
    <row r="1239" spans="1:12" s="127" customFormat="1" ht="12.75" customHeight="1">
      <c r="A1239" s="118"/>
      <c r="B1239" s="121"/>
      <c r="C1239" s="128"/>
      <c r="D1239" s="148">
        <v>4010</v>
      </c>
      <c r="E1239" s="121"/>
      <c r="F1239" s="122" t="s">
        <v>125</v>
      </c>
      <c r="G1239" s="205">
        <v>752722</v>
      </c>
      <c r="H1239" s="145">
        <v>392548.59</v>
      </c>
      <c r="I1239" s="125">
        <f t="shared" si="53"/>
        <v>52.15054030571712</v>
      </c>
      <c r="J1239" s="122" t="s">
        <v>210</v>
      </c>
      <c r="K1239" s="122"/>
      <c r="L1239" s="126"/>
    </row>
    <row r="1240" spans="1:12" s="127" customFormat="1" ht="12.75" customHeight="1">
      <c r="A1240" s="118"/>
      <c r="B1240" s="119"/>
      <c r="C1240" s="128"/>
      <c r="D1240" s="119">
        <v>4040</v>
      </c>
      <c r="E1240" s="121"/>
      <c r="F1240" s="122" t="s">
        <v>127</v>
      </c>
      <c r="G1240" s="205">
        <v>61879</v>
      </c>
      <c r="H1240" s="145">
        <v>61878.7</v>
      </c>
      <c r="I1240" s="125">
        <f t="shared" si="53"/>
        <v>99.99951518285685</v>
      </c>
      <c r="J1240" s="122" t="s">
        <v>211</v>
      </c>
      <c r="K1240" s="122"/>
      <c r="L1240" s="126"/>
    </row>
    <row r="1241" spans="1:12" s="127" customFormat="1" ht="12.75" customHeight="1">
      <c r="A1241" s="118"/>
      <c r="B1241" s="119"/>
      <c r="C1241" s="128"/>
      <c r="D1241" s="119">
        <v>4110</v>
      </c>
      <c r="E1241" s="121"/>
      <c r="F1241" s="122" t="s">
        <v>129</v>
      </c>
      <c r="G1241" s="205">
        <v>127140</v>
      </c>
      <c r="H1241" s="145">
        <v>76370.67</v>
      </c>
      <c r="I1241" s="125">
        <f t="shared" si="53"/>
        <v>60.0681689476168</v>
      </c>
      <c r="J1241" s="122" t="s">
        <v>212</v>
      </c>
      <c r="K1241" s="122"/>
      <c r="L1241" s="126"/>
    </row>
    <row r="1242" spans="1:12" s="127" customFormat="1" ht="12.75" customHeight="1">
      <c r="A1242" s="118"/>
      <c r="B1242" s="119"/>
      <c r="C1242" s="128"/>
      <c r="D1242" s="119">
        <v>4120</v>
      </c>
      <c r="E1242" s="121"/>
      <c r="F1242" s="122" t="s">
        <v>590</v>
      </c>
      <c r="G1242" s="205">
        <v>19757</v>
      </c>
      <c r="H1242" s="145">
        <v>10808.76</v>
      </c>
      <c r="I1242" s="125">
        <f t="shared" si="53"/>
        <v>54.70850837677786</v>
      </c>
      <c r="J1242" s="122" t="s">
        <v>213</v>
      </c>
      <c r="K1242" s="122"/>
      <c r="L1242" s="126"/>
    </row>
    <row r="1243" spans="1:12" s="127" customFormat="1" ht="12.75" customHeight="1">
      <c r="A1243" s="118"/>
      <c r="B1243" s="119"/>
      <c r="C1243" s="128"/>
      <c r="D1243" s="119">
        <v>4210</v>
      </c>
      <c r="E1243" s="121"/>
      <c r="F1243" s="122" t="s">
        <v>135</v>
      </c>
      <c r="G1243" s="205">
        <v>6800</v>
      </c>
      <c r="H1243" s="145">
        <v>2203.37</v>
      </c>
      <c r="I1243" s="125">
        <f t="shared" si="53"/>
        <v>32.4025</v>
      </c>
      <c r="J1243" s="122" t="s">
        <v>630</v>
      </c>
      <c r="K1243" s="122"/>
      <c r="L1243" s="126"/>
    </row>
    <row r="1244" spans="1:12" s="127" customFormat="1" ht="12.75" customHeight="1">
      <c r="A1244" s="118"/>
      <c r="B1244" s="119"/>
      <c r="C1244" s="128"/>
      <c r="D1244" s="119">
        <v>4240</v>
      </c>
      <c r="E1244" s="121"/>
      <c r="F1244" s="122" t="s">
        <v>137</v>
      </c>
      <c r="G1244" s="205">
        <v>3117</v>
      </c>
      <c r="H1244" s="145">
        <v>162.92</v>
      </c>
      <c r="I1244" s="125">
        <f t="shared" si="53"/>
        <v>5.226820660891883</v>
      </c>
      <c r="J1244" s="122" t="s">
        <v>631</v>
      </c>
      <c r="K1244" s="122"/>
      <c r="L1244" s="126"/>
    </row>
    <row r="1245" spans="1:12" s="127" customFormat="1" ht="12.75" customHeight="1">
      <c r="A1245" s="118"/>
      <c r="B1245" s="121"/>
      <c r="C1245" s="128"/>
      <c r="D1245" s="148">
        <v>4260</v>
      </c>
      <c r="E1245" s="121"/>
      <c r="F1245" s="122" t="s">
        <v>139</v>
      </c>
      <c r="G1245" s="205">
        <v>39000</v>
      </c>
      <c r="H1245" s="145">
        <v>34454.44</v>
      </c>
      <c r="I1245" s="125">
        <f t="shared" si="53"/>
        <v>88.34471794871796</v>
      </c>
      <c r="J1245" s="149" t="s">
        <v>499</v>
      </c>
      <c r="K1245" s="149"/>
      <c r="L1245" s="126"/>
    </row>
    <row r="1246" spans="1:12" s="127" customFormat="1" ht="12.75" customHeight="1">
      <c r="A1246" s="118"/>
      <c r="B1246" s="119"/>
      <c r="C1246" s="128"/>
      <c r="D1246" s="119">
        <v>4270</v>
      </c>
      <c r="E1246" s="121"/>
      <c r="F1246" s="122" t="s">
        <v>141</v>
      </c>
      <c r="G1246" s="205">
        <v>3600</v>
      </c>
      <c r="H1246" s="145">
        <v>967.46</v>
      </c>
      <c r="I1246" s="125">
        <f t="shared" si="53"/>
        <v>26.873888888888892</v>
      </c>
      <c r="J1246" s="122" t="s">
        <v>592</v>
      </c>
      <c r="K1246" s="122"/>
      <c r="L1246" s="126"/>
    </row>
    <row r="1247" spans="1:12" s="127" customFormat="1" ht="12.75" customHeight="1">
      <c r="A1247" s="118"/>
      <c r="B1247" s="119"/>
      <c r="C1247" s="128"/>
      <c r="D1247" s="119">
        <v>4280</v>
      </c>
      <c r="E1247" s="121"/>
      <c r="F1247" s="122" t="s">
        <v>142</v>
      </c>
      <c r="G1247" s="205">
        <v>900</v>
      </c>
      <c r="H1247" s="145">
        <v>392</v>
      </c>
      <c r="I1247" s="125">
        <f t="shared" si="53"/>
        <v>43.55555555555555</v>
      </c>
      <c r="J1247" s="122" t="s">
        <v>143</v>
      </c>
      <c r="K1247" s="122"/>
      <c r="L1247" s="126"/>
    </row>
    <row r="1248" spans="1:12" s="127" customFormat="1" ht="27" customHeight="1">
      <c r="A1248" s="118"/>
      <c r="B1248" s="119"/>
      <c r="C1248" s="128"/>
      <c r="D1248" s="119">
        <v>4300</v>
      </c>
      <c r="E1248" s="121"/>
      <c r="F1248" s="122" t="s">
        <v>144</v>
      </c>
      <c r="G1248" s="205">
        <v>42766</v>
      </c>
      <c r="H1248" s="145">
        <v>24488.48</v>
      </c>
      <c r="I1248" s="125">
        <f t="shared" si="53"/>
        <v>57.26156292381799</v>
      </c>
      <c r="J1248" s="122" t="s">
        <v>632</v>
      </c>
      <c r="K1248" s="122"/>
      <c r="L1248" s="126"/>
    </row>
    <row r="1249" spans="1:12" s="127" customFormat="1" ht="12.75" customHeight="1">
      <c r="A1249" s="118"/>
      <c r="B1249" s="119"/>
      <c r="C1249" s="128"/>
      <c r="D1249" s="119">
        <v>4350</v>
      </c>
      <c r="E1249" s="121"/>
      <c r="F1249" s="122" t="s">
        <v>146</v>
      </c>
      <c r="G1249" s="205">
        <v>1500</v>
      </c>
      <c r="H1249" s="145">
        <f>354+32.84</f>
        <v>386.84000000000003</v>
      </c>
      <c r="I1249" s="125">
        <f t="shared" si="53"/>
        <v>25.789333333333335</v>
      </c>
      <c r="J1249" s="122" t="s">
        <v>222</v>
      </c>
      <c r="K1249" s="122"/>
      <c r="L1249" s="126"/>
    </row>
    <row r="1250" spans="1:12" s="127" customFormat="1" ht="12.75" customHeight="1">
      <c r="A1250" s="118"/>
      <c r="B1250" s="119"/>
      <c r="C1250" s="128"/>
      <c r="D1250" s="119">
        <v>4410</v>
      </c>
      <c r="E1250" s="121"/>
      <c r="F1250" s="122" t="s">
        <v>180</v>
      </c>
      <c r="G1250" s="205">
        <v>689</v>
      </c>
      <c r="H1250" s="145">
        <v>0</v>
      </c>
      <c r="I1250" s="125">
        <f t="shared" si="53"/>
        <v>0</v>
      </c>
      <c r="J1250" s="122" t="s">
        <v>327</v>
      </c>
      <c r="K1250" s="122"/>
      <c r="L1250" s="126"/>
    </row>
    <row r="1251" spans="1:12" s="127" customFormat="1" ht="12.75" customHeight="1">
      <c r="A1251" s="118"/>
      <c r="B1251" s="119"/>
      <c r="C1251" s="128"/>
      <c r="D1251" s="119">
        <v>4430</v>
      </c>
      <c r="E1251" s="121"/>
      <c r="F1251" s="122" t="s">
        <v>151</v>
      </c>
      <c r="G1251" s="205">
        <v>1527</v>
      </c>
      <c r="H1251" s="145">
        <v>0</v>
      </c>
      <c r="I1251" s="125">
        <f t="shared" si="53"/>
        <v>0</v>
      </c>
      <c r="J1251" s="122" t="s">
        <v>611</v>
      </c>
      <c r="K1251" s="122"/>
      <c r="L1251" s="126"/>
    </row>
    <row r="1252" spans="1:12" s="127" customFormat="1" ht="12.75" customHeight="1">
      <c r="A1252" s="118"/>
      <c r="B1252" s="119"/>
      <c r="C1252" s="130"/>
      <c r="D1252" s="119">
        <v>4440</v>
      </c>
      <c r="E1252" s="121"/>
      <c r="F1252" s="122" t="s">
        <v>153</v>
      </c>
      <c r="G1252" s="205">
        <v>36491</v>
      </c>
      <c r="H1252" s="145">
        <v>35729</v>
      </c>
      <c r="I1252" s="125">
        <f t="shared" si="53"/>
        <v>97.91181387191362</v>
      </c>
      <c r="J1252" s="122" t="s">
        <v>228</v>
      </c>
      <c r="K1252" s="122"/>
      <c r="L1252" s="126"/>
    </row>
    <row r="1253" spans="1:12" s="127" customFormat="1" ht="12.75">
      <c r="A1253" s="89"/>
      <c r="B1253" s="90"/>
      <c r="C1253" s="97">
        <v>80146</v>
      </c>
      <c r="D1253" s="90"/>
      <c r="E1253" s="92"/>
      <c r="F1253" s="112" t="s">
        <v>159</v>
      </c>
      <c r="G1253" s="166">
        <f>SUM(G1254)</f>
        <v>7445</v>
      </c>
      <c r="H1253" s="153">
        <f>SUM(H1254)</f>
        <v>2560</v>
      </c>
      <c r="I1253" s="115">
        <f t="shared" si="53"/>
        <v>34.385493619879114</v>
      </c>
      <c r="J1253" s="112"/>
      <c r="K1253" s="112"/>
      <c r="L1253" s="126"/>
    </row>
    <row r="1254" spans="1:12" s="127" customFormat="1" ht="12.75" customHeight="1">
      <c r="A1254" s="118"/>
      <c r="B1254" s="121"/>
      <c r="C1254" s="128"/>
      <c r="D1254" s="148">
        <v>4300</v>
      </c>
      <c r="E1254" s="121"/>
      <c r="F1254" s="122" t="s">
        <v>144</v>
      </c>
      <c r="G1254" s="205">
        <v>7445</v>
      </c>
      <c r="H1254" s="145">
        <v>2560</v>
      </c>
      <c r="I1254" s="125">
        <f t="shared" si="53"/>
        <v>34.385493619879114</v>
      </c>
      <c r="J1254" s="122" t="s">
        <v>523</v>
      </c>
      <c r="K1254" s="122"/>
      <c r="L1254" s="126"/>
    </row>
    <row r="1255" spans="1:12" s="127" customFormat="1" ht="12.75">
      <c r="A1255" s="89"/>
      <c r="B1255" s="92"/>
      <c r="C1255" s="128">
        <v>85154</v>
      </c>
      <c r="D1255" s="152"/>
      <c r="E1255" s="92"/>
      <c r="F1255" s="112" t="s">
        <v>261</v>
      </c>
      <c r="G1255" s="166">
        <f>SUM(G1256:G1261)</f>
        <v>5727</v>
      </c>
      <c r="H1255" s="153">
        <f>SUM(H1256:H1261)</f>
        <v>4093.34</v>
      </c>
      <c r="I1255" s="115">
        <f t="shared" si="53"/>
        <v>71.47441941679763</v>
      </c>
      <c r="J1255" s="112"/>
      <c r="K1255" s="112"/>
      <c r="L1255" s="126"/>
    </row>
    <row r="1256" spans="1:12" s="160" customFormat="1" ht="12.75" customHeight="1">
      <c r="A1256" s="118"/>
      <c r="B1256" s="121"/>
      <c r="C1256" s="211"/>
      <c r="D1256" s="171">
        <v>4110</v>
      </c>
      <c r="E1256" s="121"/>
      <c r="F1256" s="122" t="s">
        <v>129</v>
      </c>
      <c r="G1256" s="158">
        <v>562</v>
      </c>
      <c r="H1256" s="159">
        <v>0</v>
      </c>
      <c r="I1256" s="125">
        <f t="shared" si="53"/>
        <v>0</v>
      </c>
      <c r="J1256" s="122" t="s">
        <v>613</v>
      </c>
      <c r="K1256" s="122"/>
      <c r="L1256" s="126"/>
    </row>
    <row r="1257" spans="1:12" s="160" customFormat="1" ht="12.75">
      <c r="A1257" s="118"/>
      <c r="B1257" s="121"/>
      <c r="C1257" s="211"/>
      <c r="D1257" s="171">
        <v>4120</v>
      </c>
      <c r="E1257" s="121"/>
      <c r="F1257" s="122" t="s">
        <v>131</v>
      </c>
      <c r="G1257" s="158">
        <v>77</v>
      </c>
      <c r="H1257" s="159">
        <v>0</v>
      </c>
      <c r="I1257" s="125">
        <f t="shared" si="53"/>
        <v>0</v>
      </c>
      <c r="J1257" s="122"/>
      <c r="K1257" s="122"/>
      <c r="L1257" s="126"/>
    </row>
    <row r="1258" spans="1:12" s="160" customFormat="1" ht="12.75" customHeight="1">
      <c r="A1258" s="118"/>
      <c r="B1258" s="121"/>
      <c r="C1258" s="211"/>
      <c r="D1258" s="171">
        <v>4170</v>
      </c>
      <c r="E1258" s="121"/>
      <c r="F1258" s="122" t="s">
        <v>133</v>
      </c>
      <c r="G1258" s="158">
        <v>3120</v>
      </c>
      <c r="H1258" s="159">
        <v>2125.34</v>
      </c>
      <c r="I1258" s="125">
        <f t="shared" si="53"/>
        <v>68.1198717948718</v>
      </c>
      <c r="J1258" s="122" t="s">
        <v>614</v>
      </c>
      <c r="K1258" s="122"/>
      <c r="L1258" s="126"/>
    </row>
    <row r="1259" spans="1:12" s="160" customFormat="1" ht="12.75" customHeight="1">
      <c r="A1259" s="118"/>
      <c r="B1259" s="121"/>
      <c r="C1259" s="211"/>
      <c r="D1259" s="171">
        <v>4210</v>
      </c>
      <c r="E1259" s="121"/>
      <c r="F1259" s="122" t="s">
        <v>135</v>
      </c>
      <c r="G1259" s="158">
        <v>300</v>
      </c>
      <c r="H1259" s="159">
        <v>300</v>
      </c>
      <c r="I1259" s="125">
        <f t="shared" si="53"/>
        <v>100</v>
      </c>
      <c r="J1259" s="122" t="s">
        <v>615</v>
      </c>
      <c r="K1259" s="122"/>
      <c r="L1259" s="126"/>
    </row>
    <row r="1260" spans="1:12" s="160" customFormat="1" ht="12.75" customHeight="1">
      <c r="A1260" s="118"/>
      <c r="B1260" s="121"/>
      <c r="C1260" s="211"/>
      <c r="D1260" s="157">
        <v>4220</v>
      </c>
      <c r="E1260" s="121"/>
      <c r="F1260" s="122" t="s">
        <v>172</v>
      </c>
      <c r="G1260" s="158">
        <v>1380</v>
      </c>
      <c r="H1260" s="159">
        <v>1380</v>
      </c>
      <c r="I1260" s="125">
        <f t="shared" si="53"/>
        <v>100</v>
      </c>
      <c r="J1260" s="122" t="s">
        <v>616</v>
      </c>
      <c r="K1260" s="122"/>
      <c r="L1260" s="126"/>
    </row>
    <row r="1261" spans="1:12" s="160" customFormat="1" ht="12.75" customHeight="1">
      <c r="A1261" s="118"/>
      <c r="B1261" s="121"/>
      <c r="C1261" s="211"/>
      <c r="D1261" s="157">
        <v>4300</v>
      </c>
      <c r="E1261" s="121"/>
      <c r="F1261" s="122" t="s">
        <v>144</v>
      </c>
      <c r="G1261" s="158">
        <v>288</v>
      </c>
      <c r="H1261" s="159">
        <v>288</v>
      </c>
      <c r="I1261" s="125">
        <f t="shared" si="53"/>
        <v>100</v>
      </c>
      <c r="J1261" s="122" t="s">
        <v>617</v>
      </c>
      <c r="K1261" s="122"/>
      <c r="L1261" s="126"/>
    </row>
    <row r="1262" spans="1:12" s="127" customFormat="1" ht="12.75">
      <c r="A1262" s="89"/>
      <c r="B1262" s="90"/>
      <c r="C1262" s="91">
        <v>85401</v>
      </c>
      <c r="D1262" s="90"/>
      <c r="E1262" s="92"/>
      <c r="F1262" s="112" t="s">
        <v>225</v>
      </c>
      <c r="G1262" s="113">
        <f>SUM(G1263:G1267)</f>
        <v>51291</v>
      </c>
      <c r="H1262" s="114">
        <f>SUM(H1263:H1267)</f>
        <v>13155.75</v>
      </c>
      <c r="I1262" s="115">
        <f t="shared" si="53"/>
        <v>25.649236708194422</v>
      </c>
      <c r="J1262" s="112"/>
      <c r="K1262" s="112"/>
      <c r="L1262" s="126"/>
    </row>
    <row r="1263" spans="1:12" s="127" customFormat="1" ht="12.75" customHeight="1">
      <c r="A1263" s="118"/>
      <c r="B1263" s="119"/>
      <c r="C1263" s="120"/>
      <c r="D1263" s="119">
        <v>4010</v>
      </c>
      <c r="E1263" s="121"/>
      <c r="F1263" s="122" t="s">
        <v>125</v>
      </c>
      <c r="G1263" s="205">
        <v>39292</v>
      </c>
      <c r="H1263" s="145">
        <v>7823.55</v>
      </c>
      <c r="I1263" s="125">
        <f t="shared" si="53"/>
        <v>19.911305100274866</v>
      </c>
      <c r="J1263" s="122" t="s">
        <v>210</v>
      </c>
      <c r="K1263" s="122"/>
      <c r="L1263" s="126"/>
    </row>
    <row r="1264" spans="1:12" s="127" customFormat="1" ht="12.75" customHeight="1">
      <c r="A1264" s="118"/>
      <c r="B1264" s="119"/>
      <c r="C1264" s="128"/>
      <c r="D1264" s="119">
        <v>4040</v>
      </c>
      <c r="E1264" s="121"/>
      <c r="F1264" s="122" t="s">
        <v>127</v>
      </c>
      <c r="G1264" s="205">
        <v>1453</v>
      </c>
      <c r="H1264" s="145">
        <v>1452.6</v>
      </c>
      <c r="I1264" s="125">
        <f t="shared" si="53"/>
        <v>99.97247075017205</v>
      </c>
      <c r="J1264" s="122" t="s">
        <v>211</v>
      </c>
      <c r="K1264" s="122"/>
      <c r="L1264" s="126"/>
    </row>
    <row r="1265" spans="1:12" s="127" customFormat="1" ht="12.75" customHeight="1">
      <c r="A1265" s="118"/>
      <c r="B1265" s="119"/>
      <c r="C1265" s="128"/>
      <c r="D1265" s="119">
        <v>4110</v>
      </c>
      <c r="E1265" s="121"/>
      <c r="F1265" s="122" t="s">
        <v>129</v>
      </c>
      <c r="G1265" s="205">
        <v>7245</v>
      </c>
      <c r="H1265" s="145">
        <v>1459.43</v>
      </c>
      <c r="I1265" s="125">
        <f t="shared" si="53"/>
        <v>20.143961352657005</v>
      </c>
      <c r="J1265" s="122" t="s">
        <v>212</v>
      </c>
      <c r="K1265" s="122"/>
      <c r="L1265" s="126"/>
    </row>
    <row r="1266" spans="1:12" s="127" customFormat="1" ht="12.75" customHeight="1">
      <c r="A1266" s="118"/>
      <c r="B1266" s="119"/>
      <c r="C1266" s="128"/>
      <c r="D1266" s="119">
        <v>4120</v>
      </c>
      <c r="E1266" s="121"/>
      <c r="F1266" s="122" t="s">
        <v>131</v>
      </c>
      <c r="G1266" s="205">
        <v>1031</v>
      </c>
      <c r="H1266" s="145">
        <v>198.17</v>
      </c>
      <c r="I1266" s="125">
        <f t="shared" si="53"/>
        <v>19.221144519883605</v>
      </c>
      <c r="J1266" s="122" t="s">
        <v>213</v>
      </c>
      <c r="K1266" s="122"/>
      <c r="L1266" s="126"/>
    </row>
    <row r="1267" spans="1:12" s="127" customFormat="1" ht="12.75" customHeight="1">
      <c r="A1267" s="118"/>
      <c r="B1267" s="119"/>
      <c r="C1267" s="130"/>
      <c r="D1267" s="119">
        <v>4440</v>
      </c>
      <c r="E1267" s="121"/>
      <c r="F1267" s="122" t="s">
        <v>153</v>
      </c>
      <c r="G1267" s="205">
        <v>2270</v>
      </c>
      <c r="H1267" s="145">
        <v>2222</v>
      </c>
      <c r="I1267" s="125">
        <f t="shared" si="53"/>
        <v>97.88546255506608</v>
      </c>
      <c r="J1267" s="122" t="s">
        <v>228</v>
      </c>
      <c r="K1267" s="122"/>
      <c r="L1267" s="126"/>
    </row>
    <row r="1268" spans="1:12" s="127" customFormat="1" ht="26.25" customHeight="1">
      <c r="A1268" s="89"/>
      <c r="B1268" s="90"/>
      <c r="C1268" s="130">
        <v>85412</v>
      </c>
      <c r="D1268" s="90"/>
      <c r="E1268" s="92"/>
      <c r="F1268" s="112" t="s">
        <v>263</v>
      </c>
      <c r="G1268" s="166">
        <f>SUM(G1269:G1271)</f>
        <v>31970</v>
      </c>
      <c r="H1268" s="153">
        <f>SUM(H1269:H1271)</f>
        <v>21658</v>
      </c>
      <c r="I1268" s="115">
        <f t="shared" si="53"/>
        <v>67.74476071316859</v>
      </c>
      <c r="J1268" s="112"/>
      <c r="K1268" s="112"/>
      <c r="L1268" s="126"/>
    </row>
    <row r="1269" spans="1:12" s="129" customFormat="1" ht="12.75" customHeight="1">
      <c r="A1269" s="118"/>
      <c r="B1269" s="119"/>
      <c r="C1269" s="132" t="s">
        <v>633</v>
      </c>
      <c r="D1269" s="119">
        <v>4210</v>
      </c>
      <c r="E1269" s="121"/>
      <c r="F1269" s="122" t="s">
        <v>135</v>
      </c>
      <c r="G1269" s="205">
        <v>550</v>
      </c>
      <c r="H1269" s="145">
        <v>0</v>
      </c>
      <c r="I1269" s="125">
        <f t="shared" si="53"/>
        <v>0</v>
      </c>
      <c r="J1269" s="122" t="s">
        <v>634</v>
      </c>
      <c r="K1269" s="122"/>
      <c r="L1269" s="126"/>
    </row>
    <row r="1270" spans="1:12" s="129" customFormat="1" ht="12.75">
      <c r="A1270" s="118"/>
      <c r="B1270" s="119"/>
      <c r="C1270" s="132"/>
      <c r="D1270" s="119">
        <v>4220</v>
      </c>
      <c r="E1270" s="121"/>
      <c r="F1270" s="122" t="s">
        <v>172</v>
      </c>
      <c r="G1270" s="205">
        <v>3800</v>
      </c>
      <c r="H1270" s="145">
        <v>0</v>
      </c>
      <c r="I1270" s="125">
        <f t="shared" si="53"/>
        <v>0</v>
      </c>
      <c r="J1270" s="122"/>
      <c r="K1270" s="122"/>
      <c r="L1270" s="126"/>
    </row>
    <row r="1271" spans="1:12" s="127" customFormat="1" ht="12.75" customHeight="1">
      <c r="A1271" s="118"/>
      <c r="B1271" s="119"/>
      <c r="C1271" s="130"/>
      <c r="D1271" s="119">
        <v>4300</v>
      </c>
      <c r="E1271" s="121"/>
      <c r="F1271" s="122" t="s">
        <v>144</v>
      </c>
      <c r="G1271" s="205">
        <v>27620</v>
      </c>
      <c r="H1271" s="145">
        <v>21658</v>
      </c>
      <c r="I1271" s="125">
        <f t="shared" si="53"/>
        <v>78.41419261404779</v>
      </c>
      <c r="J1271" s="122" t="s">
        <v>600</v>
      </c>
      <c r="K1271" s="122"/>
      <c r="L1271" s="126"/>
    </row>
    <row r="1272" spans="1:12" s="38" customFormat="1" ht="12.75">
      <c r="A1272" s="133"/>
      <c r="B1272" s="133"/>
      <c r="C1272" s="134"/>
      <c r="D1272" s="133"/>
      <c r="E1272" s="135"/>
      <c r="F1272" s="136"/>
      <c r="G1272" s="137"/>
      <c r="H1272" s="138"/>
      <c r="I1272" s="125"/>
      <c r="J1272" s="122"/>
      <c r="K1272" s="122"/>
      <c r="L1272" s="33"/>
    </row>
    <row r="1273" spans="1:12" s="111" customFormat="1" ht="14.25" customHeight="1">
      <c r="A1273" s="103" t="s">
        <v>635</v>
      </c>
      <c r="B1273" s="103"/>
      <c r="C1273" s="139"/>
      <c r="D1273" s="103"/>
      <c r="E1273" s="140"/>
      <c r="F1273" s="107" t="s">
        <v>636</v>
      </c>
      <c r="G1273" s="108">
        <f>SUM(G1274:G1308)/2</f>
        <v>523908</v>
      </c>
      <c r="H1273" s="109">
        <f>SUM(H1274:H1308)/2</f>
        <v>327181.51</v>
      </c>
      <c r="I1273" s="110">
        <f aca="true" t="shared" si="54" ref="I1273:I1308">H1273/G1273*100</f>
        <v>62.450184001771305</v>
      </c>
      <c r="J1273" s="107"/>
      <c r="K1273" s="107"/>
      <c r="L1273" s="33"/>
    </row>
    <row r="1274" spans="1:12" s="117" customFormat="1" ht="12.75">
      <c r="A1274" s="89"/>
      <c r="B1274" s="90"/>
      <c r="C1274" s="91">
        <v>80101</v>
      </c>
      <c r="D1274" s="90"/>
      <c r="E1274" s="92"/>
      <c r="F1274" s="112" t="s">
        <v>428</v>
      </c>
      <c r="G1274" s="113">
        <f>SUM(G1275:G1289)</f>
        <v>459194</v>
      </c>
      <c r="H1274" s="114">
        <f>SUM(H1275:H1289)</f>
        <v>291030.12000000005</v>
      </c>
      <c r="I1274" s="115">
        <f t="shared" si="54"/>
        <v>63.37846748868671</v>
      </c>
      <c r="J1274" s="112"/>
      <c r="K1274" s="112"/>
      <c r="L1274" s="116"/>
    </row>
    <row r="1275" spans="1:12" s="142" customFormat="1" ht="12.75" customHeight="1">
      <c r="A1275" s="118"/>
      <c r="B1275" s="119"/>
      <c r="C1275" s="141"/>
      <c r="D1275" s="119">
        <v>3020</v>
      </c>
      <c r="E1275" s="121"/>
      <c r="F1275" s="122" t="s">
        <v>123</v>
      </c>
      <c r="G1275" s="205">
        <v>2050</v>
      </c>
      <c r="H1275" s="145">
        <v>433.83</v>
      </c>
      <c r="I1275" s="125">
        <f t="shared" si="54"/>
        <v>21.162439024390242</v>
      </c>
      <c r="J1275" s="122" t="s">
        <v>589</v>
      </c>
      <c r="K1275" s="122"/>
      <c r="L1275" s="116"/>
    </row>
    <row r="1276" spans="1:12" s="129" customFormat="1" ht="12.75" customHeight="1">
      <c r="A1276" s="118"/>
      <c r="B1276" s="121"/>
      <c r="C1276" s="151"/>
      <c r="D1276" s="148">
        <v>4010</v>
      </c>
      <c r="E1276" s="121"/>
      <c r="F1276" s="122" t="s">
        <v>125</v>
      </c>
      <c r="G1276" s="205">
        <v>302039</v>
      </c>
      <c r="H1276" s="145">
        <v>170677.39</v>
      </c>
      <c r="I1276" s="125">
        <f t="shared" si="54"/>
        <v>56.508394611291926</v>
      </c>
      <c r="J1276" s="122" t="s">
        <v>210</v>
      </c>
      <c r="K1276" s="122"/>
      <c r="L1276" s="126"/>
    </row>
    <row r="1277" spans="1:12" s="129" customFormat="1" ht="12.75" customHeight="1">
      <c r="A1277" s="118"/>
      <c r="B1277" s="119"/>
      <c r="C1277" s="151"/>
      <c r="D1277" s="119">
        <v>4040</v>
      </c>
      <c r="E1277" s="121"/>
      <c r="F1277" s="122" t="s">
        <v>127</v>
      </c>
      <c r="G1277" s="205">
        <v>26051</v>
      </c>
      <c r="H1277" s="145">
        <v>26050.4</v>
      </c>
      <c r="I1277" s="125">
        <f t="shared" si="54"/>
        <v>99.99769682545777</v>
      </c>
      <c r="J1277" s="122" t="s">
        <v>211</v>
      </c>
      <c r="K1277" s="122"/>
      <c r="L1277" s="126"/>
    </row>
    <row r="1278" spans="1:12" s="129" customFormat="1" ht="12.75" customHeight="1">
      <c r="A1278" s="118"/>
      <c r="B1278" s="119"/>
      <c r="C1278" s="151"/>
      <c r="D1278" s="119">
        <v>4110</v>
      </c>
      <c r="E1278" s="121"/>
      <c r="F1278" s="122" t="s">
        <v>129</v>
      </c>
      <c r="G1278" s="205">
        <v>49334</v>
      </c>
      <c r="H1278" s="145">
        <v>35096.16</v>
      </c>
      <c r="I1278" s="125">
        <f t="shared" si="54"/>
        <v>71.13990351481738</v>
      </c>
      <c r="J1278" s="122" t="s">
        <v>212</v>
      </c>
      <c r="K1278" s="122"/>
      <c r="L1278" s="126"/>
    </row>
    <row r="1279" spans="1:12" s="129" customFormat="1" ht="12.75" customHeight="1">
      <c r="A1279" s="118"/>
      <c r="B1279" s="119"/>
      <c r="C1279" s="151"/>
      <c r="D1279" s="119">
        <v>4120</v>
      </c>
      <c r="E1279" s="121"/>
      <c r="F1279" s="122" t="s">
        <v>131</v>
      </c>
      <c r="G1279" s="205">
        <v>8056</v>
      </c>
      <c r="H1279" s="145">
        <v>4916.21</v>
      </c>
      <c r="I1279" s="125">
        <f t="shared" si="54"/>
        <v>61.025446871896726</v>
      </c>
      <c r="J1279" s="122" t="s">
        <v>213</v>
      </c>
      <c r="K1279" s="122"/>
      <c r="L1279" s="126"/>
    </row>
    <row r="1280" spans="1:12" s="129" customFormat="1" ht="12.75" customHeight="1">
      <c r="A1280" s="118"/>
      <c r="B1280" s="119"/>
      <c r="C1280" s="151"/>
      <c r="D1280" s="119">
        <v>4210</v>
      </c>
      <c r="E1280" s="121"/>
      <c r="F1280" s="122" t="s">
        <v>135</v>
      </c>
      <c r="G1280" s="205">
        <v>9000</v>
      </c>
      <c r="H1280" s="145">
        <v>5457.85</v>
      </c>
      <c r="I1280" s="125">
        <f t="shared" si="54"/>
        <v>60.64277777777778</v>
      </c>
      <c r="J1280" s="122" t="s">
        <v>217</v>
      </c>
      <c r="K1280" s="122"/>
      <c r="L1280" s="126"/>
    </row>
    <row r="1281" spans="1:12" s="129" customFormat="1" ht="12.75" customHeight="1">
      <c r="A1281" s="118"/>
      <c r="B1281" s="119"/>
      <c r="C1281" s="151"/>
      <c r="D1281" s="119">
        <v>4240</v>
      </c>
      <c r="E1281" s="121"/>
      <c r="F1281" s="122" t="s">
        <v>137</v>
      </c>
      <c r="G1281" s="205">
        <v>1559</v>
      </c>
      <c r="H1281" s="145">
        <v>345.18</v>
      </c>
      <c r="I1281" s="125">
        <f t="shared" si="54"/>
        <v>22.141116100064146</v>
      </c>
      <c r="J1281" s="122" t="s">
        <v>637</v>
      </c>
      <c r="K1281" s="122"/>
      <c r="L1281" s="126"/>
    </row>
    <row r="1282" spans="1:12" s="129" customFormat="1" ht="12.75" customHeight="1">
      <c r="A1282" s="118"/>
      <c r="B1282" s="119"/>
      <c r="C1282" s="151"/>
      <c r="D1282" s="119">
        <v>4260</v>
      </c>
      <c r="E1282" s="121"/>
      <c r="F1282" s="122" t="s">
        <v>139</v>
      </c>
      <c r="G1282" s="205">
        <v>30000</v>
      </c>
      <c r="H1282" s="145">
        <v>23946.45</v>
      </c>
      <c r="I1282" s="125">
        <f t="shared" si="54"/>
        <v>79.8215</v>
      </c>
      <c r="J1282" s="149" t="s">
        <v>499</v>
      </c>
      <c r="K1282" s="149"/>
      <c r="L1282" s="126"/>
    </row>
    <row r="1283" spans="1:12" s="129" customFormat="1" ht="12.75" customHeight="1">
      <c r="A1283" s="118"/>
      <c r="B1283" s="119"/>
      <c r="C1283" s="151"/>
      <c r="D1283" s="119">
        <v>4270</v>
      </c>
      <c r="E1283" s="121"/>
      <c r="F1283" s="122" t="s">
        <v>141</v>
      </c>
      <c r="G1283" s="205">
        <v>1788</v>
      </c>
      <c r="H1283" s="145">
        <v>1207.71</v>
      </c>
      <c r="I1283" s="125">
        <f t="shared" si="54"/>
        <v>67.54530201342283</v>
      </c>
      <c r="J1283" s="122" t="s">
        <v>592</v>
      </c>
      <c r="K1283" s="122"/>
      <c r="L1283" s="126"/>
    </row>
    <row r="1284" spans="1:12" s="129" customFormat="1" ht="12.75" customHeight="1">
      <c r="A1284" s="118"/>
      <c r="B1284" s="119"/>
      <c r="C1284" s="151"/>
      <c r="D1284" s="119">
        <v>4280</v>
      </c>
      <c r="E1284" s="121"/>
      <c r="F1284" s="122" t="s">
        <v>142</v>
      </c>
      <c r="G1284" s="205">
        <v>500</v>
      </c>
      <c r="H1284" s="145">
        <v>121.5</v>
      </c>
      <c r="I1284" s="125">
        <f t="shared" si="54"/>
        <v>24.3</v>
      </c>
      <c r="J1284" s="122" t="s">
        <v>143</v>
      </c>
      <c r="K1284" s="122"/>
      <c r="L1284" s="126"/>
    </row>
    <row r="1285" spans="1:12" s="129" customFormat="1" ht="12.75" customHeight="1">
      <c r="A1285" s="118"/>
      <c r="B1285" s="119"/>
      <c r="C1285" s="151"/>
      <c r="D1285" s="119">
        <v>4300</v>
      </c>
      <c r="E1285" s="121"/>
      <c r="F1285" s="122" t="s">
        <v>144</v>
      </c>
      <c r="G1285" s="205">
        <v>8000</v>
      </c>
      <c r="H1285" s="145">
        <v>3299.49</v>
      </c>
      <c r="I1285" s="125">
        <f t="shared" si="54"/>
        <v>41.243624999999994</v>
      </c>
      <c r="J1285" s="122" t="s">
        <v>638</v>
      </c>
      <c r="K1285" s="122"/>
      <c r="L1285" s="126"/>
    </row>
    <row r="1286" spans="1:12" s="129" customFormat="1" ht="12.75" customHeight="1">
      <c r="A1286" s="118"/>
      <c r="B1286" s="119"/>
      <c r="C1286" s="151"/>
      <c r="D1286" s="119">
        <v>4350</v>
      </c>
      <c r="E1286" s="121"/>
      <c r="F1286" s="122" t="s">
        <v>146</v>
      </c>
      <c r="G1286" s="205">
        <v>510</v>
      </c>
      <c r="H1286" s="145">
        <v>390.95</v>
      </c>
      <c r="I1286" s="125">
        <f t="shared" si="54"/>
        <v>76.65686274509804</v>
      </c>
      <c r="J1286" s="122" t="s">
        <v>222</v>
      </c>
      <c r="K1286" s="122"/>
      <c r="L1286" s="126"/>
    </row>
    <row r="1287" spans="1:12" s="129" customFormat="1" ht="12.75" customHeight="1">
      <c r="A1287" s="118"/>
      <c r="B1287" s="119"/>
      <c r="C1287" s="151"/>
      <c r="D1287" s="119">
        <v>4410</v>
      </c>
      <c r="E1287" s="121"/>
      <c r="F1287" s="122" t="s">
        <v>180</v>
      </c>
      <c r="G1287" s="205">
        <v>345</v>
      </c>
      <c r="H1287" s="145">
        <v>0</v>
      </c>
      <c r="I1287" s="125">
        <f t="shared" si="54"/>
        <v>0</v>
      </c>
      <c r="J1287" s="122" t="s">
        <v>327</v>
      </c>
      <c r="K1287" s="122"/>
      <c r="L1287" s="126"/>
    </row>
    <row r="1288" spans="1:12" s="127" customFormat="1" ht="12.75" customHeight="1">
      <c r="A1288" s="118"/>
      <c r="B1288" s="119"/>
      <c r="C1288" s="151"/>
      <c r="D1288" s="119">
        <v>4430</v>
      </c>
      <c r="E1288" s="121"/>
      <c r="F1288" s="122" t="s">
        <v>151</v>
      </c>
      <c r="G1288" s="205">
        <v>612</v>
      </c>
      <c r="H1288" s="145">
        <v>150</v>
      </c>
      <c r="I1288" s="125">
        <f t="shared" si="54"/>
        <v>24.509803921568626</v>
      </c>
      <c r="J1288" s="122" t="s">
        <v>611</v>
      </c>
      <c r="K1288" s="122"/>
      <c r="L1288" s="126"/>
    </row>
    <row r="1289" spans="1:12" s="127" customFormat="1" ht="12.75" customHeight="1">
      <c r="A1289" s="118"/>
      <c r="B1289" s="119"/>
      <c r="C1289" s="132"/>
      <c r="D1289" s="119">
        <v>4440</v>
      </c>
      <c r="E1289" s="121"/>
      <c r="F1289" s="122" t="s">
        <v>153</v>
      </c>
      <c r="G1289" s="205">
        <v>19350</v>
      </c>
      <c r="H1289" s="145">
        <v>18937</v>
      </c>
      <c r="I1289" s="125">
        <f t="shared" si="54"/>
        <v>97.8656330749354</v>
      </c>
      <c r="J1289" s="122" t="s">
        <v>228</v>
      </c>
      <c r="K1289" s="122"/>
      <c r="L1289" s="126"/>
    </row>
    <row r="1290" spans="1:12" s="127" customFormat="1" ht="12.75">
      <c r="A1290" s="89"/>
      <c r="B1290" s="90"/>
      <c r="C1290" s="97">
        <v>80146</v>
      </c>
      <c r="D1290" s="90"/>
      <c r="E1290" s="92"/>
      <c r="F1290" s="112" t="s">
        <v>159</v>
      </c>
      <c r="G1290" s="166">
        <f>SUM(G1291)</f>
        <v>4593</v>
      </c>
      <c r="H1290" s="153">
        <f>SUM(H1291)</f>
        <v>963</v>
      </c>
      <c r="I1290" s="115">
        <f t="shared" si="54"/>
        <v>20.966688438928806</v>
      </c>
      <c r="J1290" s="112"/>
      <c r="K1290" s="112"/>
      <c r="L1290" s="126"/>
    </row>
    <row r="1291" spans="1:12" s="127" customFormat="1" ht="12.75" customHeight="1">
      <c r="A1291" s="118"/>
      <c r="B1291" s="121"/>
      <c r="C1291" s="128"/>
      <c r="D1291" s="148">
        <v>4300</v>
      </c>
      <c r="E1291" s="121"/>
      <c r="F1291" s="122" t="s">
        <v>144</v>
      </c>
      <c r="G1291" s="205">
        <v>4593</v>
      </c>
      <c r="H1291" s="145">
        <v>963</v>
      </c>
      <c r="I1291" s="125">
        <f t="shared" si="54"/>
        <v>20.966688438928806</v>
      </c>
      <c r="J1291" s="122" t="s">
        <v>523</v>
      </c>
      <c r="K1291" s="122"/>
      <c r="L1291" s="126"/>
    </row>
    <row r="1292" spans="1:12" s="127" customFormat="1" ht="12.75">
      <c r="A1292" s="118"/>
      <c r="B1292" s="121"/>
      <c r="C1292" s="128">
        <v>85154</v>
      </c>
      <c r="D1292" s="148"/>
      <c r="E1292" s="121"/>
      <c r="F1292" s="112" t="s">
        <v>261</v>
      </c>
      <c r="G1292" s="166">
        <f>SUM(G1293:G1298)</f>
        <v>5727</v>
      </c>
      <c r="H1292" s="153">
        <f>SUM(H1293:H1298)</f>
        <v>4087.4</v>
      </c>
      <c r="I1292" s="115">
        <f t="shared" si="54"/>
        <v>71.37070019207265</v>
      </c>
      <c r="J1292" s="122"/>
      <c r="K1292" s="122"/>
      <c r="L1292" s="126"/>
    </row>
    <row r="1293" spans="1:12" s="127" customFormat="1" ht="12.75" customHeight="1">
      <c r="A1293" s="118"/>
      <c r="B1293" s="121"/>
      <c r="C1293" s="128"/>
      <c r="D1293" s="148">
        <v>4110</v>
      </c>
      <c r="E1293" s="121"/>
      <c r="F1293" s="122" t="s">
        <v>129</v>
      </c>
      <c r="G1293" s="205">
        <v>562</v>
      </c>
      <c r="H1293" s="145">
        <v>0</v>
      </c>
      <c r="I1293" s="125">
        <f t="shared" si="54"/>
        <v>0</v>
      </c>
      <c r="J1293" s="122" t="s">
        <v>613</v>
      </c>
      <c r="K1293" s="122"/>
      <c r="L1293" s="126"/>
    </row>
    <row r="1294" spans="1:12" s="127" customFormat="1" ht="12.75">
      <c r="A1294" s="118"/>
      <c r="B1294" s="121"/>
      <c r="C1294" s="128"/>
      <c r="D1294" s="148">
        <v>4120</v>
      </c>
      <c r="E1294" s="121"/>
      <c r="F1294" s="122" t="s">
        <v>131</v>
      </c>
      <c r="G1294" s="205">
        <v>77</v>
      </c>
      <c r="H1294" s="145">
        <v>0</v>
      </c>
      <c r="I1294" s="125">
        <f t="shared" si="54"/>
        <v>0</v>
      </c>
      <c r="J1294" s="122"/>
      <c r="K1294" s="122"/>
      <c r="L1294" s="126"/>
    </row>
    <row r="1295" spans="1:12" s="127" customFormat="1" ht="12.75" customHeight="1">
      <c r="A1295" s="118"/>
      <c r="B1295" s="121"/>
      <c r="C1295" s="128"/>
      <c r="D1295" s="148">
        <v>4170</v>
      </c>
      <c r="E1295" s="121"/>
      <c r="F1295" s="122" t="s">
        <v>133</v>
      </c>
      <c r="G1295" s="205">
        <v>3120</v>
      </c>
      <c r="H1295" s="145">
        <v>2125.34</v>
      </c>
      <c r="I1295" s="125">
        <f t="shared" si="54"/>
        <v>68.1198717948718</v>
      </c>
      <c r="J1295" s="122" t="s">
        <v>614</v>
      </c>
      <c r="K1295" s="122"/>
      <c r="L1295" s="126"/>
    </row>
    <row r="1296" spans="1:12" s="127" customFormat="1" ht="12.75" customHeight="1">
      <c r="A1296" s="118"/>
      <c r="B1296" s="121"/>
      <c r="C1296" s="128"/>
      <c r="D1296" s="148">
        <v>4210</v>
      </c>
      <c r="E1296" s="121"/>
      <c r="F1296" s="122" t="s">
        <v>135</v>
      </c>
      <c r="G1296" s="205">
        <v>300</v>
      </c>
      <c r="H1296" s="145">
        <v>298.58</v>
      </c>
      <c r="I1296" s="125">
        <f t="shared" si="54"/>
        <v>99.52666666666666</v>
      </c>
      <c r="J1296" s="122" t="s">
        <v>615</v>
      </c>
      <c r="K1296" s="122"/>
      <c r="L1296" s="126"/>
    </row>
    <row r="1297" spans="1:12" s="127" customFormat="1" ht="12.75" customHeight="1">
      <c r="A1297" s="118"/>
      <c r="B1297" s="121"/>
      <c r="C1297" s="128"/>
      <c r="D1297" s="148">
        <v>4220</v>
      </c>
      <c r="E1297" s="121"/>
      <c r="F1297" s="122" t="s">
        <v>172</v>
      </c>
      <c r="G1297" s="205">
        <v>1380</v>
      </c>
      <c r="H1297" s="145">
        <v>1378.48</v>
      </c>
      <c r="I1297" s="125">
        <f t="shared" si="54"/>
        <v>99.88985507246377</v>
      </c>
      <c r="J1297" s="122" t="s">
        <v>616</v>
      </c>
      <c r="K1297" s="122"/>
      <c r="L1297" s="126"/>
    </row>
    <row r="1298" spans="1:12" s="127" customFormat="1" ht="12.75" customHeight="1">
      <c r="A1298" s="118"/>
      <c r="B1298" s="121"/>
      <c r="C1298" s="128"/>
      <c r="D1298" s="148">
        <v>4300</v>
      </c>
      <c r="E1298" s="121"/>
      <c r="F1298" s="122" t="s">
        <v>144</v>
      </c>
      <c r="G1298" s="205">
        <v>288</v>
      </c>
      <c r="H1298" s="145">
        <v>285</v>
      </c>
      <c r="I1298" s="125">
        <f t="shared" si="54"/>
        <v>98.95833333333334</v>
      </c>
      <c r="J1298" s="122" t="s">
        <v>639</v>
      </c>
      <c r="K1298" s="122"/>
      <c r="L1298" s="126"/>
    </row>
    <row r="1299" spans="1:12" s="127" customFormat="1" ht="12.75">
      <c r="A1299" s="89"/>
      <c r="B1299" s="90"/>
      <c r="C1299" s="91">
        <v>85401</v>
      </c>
      <c r="D1299" s="90"/>
      <c r="E1299" s="92"/>
      <c r="F1299" s="112" t="s">
        <v>225</v>
      </c>
      <c r="G1299" s="113">
        <f>SUM(G1300:G1304)</f>
        <v>33885</v>
      </c>
      <c r="H1299" s="114">
        <f>SUM(H1300:H1304)</f>
        <v>19004.559999999998</v>
      </c>
      <c r="I1299" s="115">
        <f t="shared" si="54"/>
        <v>56.0854655452265</v>
      </c>
      <c r="J1299" s="112"/>
      <c r="K1299" s="112"/>
      <c r="L1299" s="126"/>
    </row>
    <row r="1300" spans="1:12" s="127" customFormat="1" ht="12.75" customHeight="1">
      <c r="A1300" s="118"/>
      <c r="B1300" s="119"/>
      <c r="C1300" s="120"/>
      <c r="D1300" s="119">
        <v>4010</v>
      </c>
      <c r="E1300" s="121"/>
      <c r="F1300" s="122" t="s">
        <v>125</v>
      </c>
      <c r="G1300" s="205">
        <v>24190</v>
      </c>
      <c r="H1300" s="145">
        <v>12425.07</v>
      </c>
      <c r="I1300" s="125">
        <f t="shared" si="54"/>
        <v>51.36448945845391</v>
      </c>
      <c r="J1300" s="122" t="s">
        <v>210</v>
      </c>
      <c r="K1300" s="122"/>
      <c r="L1300" s="126"/>
    </row>
    <row r="1301" spans="1:12" s="127" customFormat="1" ht="12.75" customHeight="1">
      <c r="A1301" s="118"/>
      <c r="B1301" s="119"/>
      <c r="C1301" s="128"/>
      <c r="D1301" s="119">
        <v>4040</v>
      </c>
      <c r="E1301" s="121"/>
      <c r="F1301" s="122" t="s">
        <v>127</v>
      </c>
      <c r="G1301" s="205">
        <v>1562</v>
      </c>
      <c r="H1301" s="145">
        <v>1561.5</v>
      </c>
      <c r="I1301" s="125">
        <f t="shared" si="54"/>
        <v>99.96798975672215</v>
      </c>
      <c r="J1301" s="122" t="s">
        <v>211</v>
      </c>
      <c r="K1301" s="122"/>
      <c r="L1301" s="126"/>
    </row>
    <row r="1302" spans="1:12" s="127" customFormat="1" ht="12.75" customHeight="1">
      <c r="A1302" s="118"/>
      <c r="B1302" s="119"/>
      <c r="C1302" s="128"/>
      <c r="D1302" s="119">
        <v>4110</v>
      </c>
      <c r="E1302" s="121"/>
      <c r="F1302" s="122" t="s">
        <v>129</v>
      </c>
      <c r="G1302" s="205">
        <v>5133</v>
      </c>
      <c r="H1302" s="145">
        <v>2460.39</v>
      </c>
      <c r="I1302" s="125">
        <f t="shared" si="54"/>
        <v>47.93278784336645</v>
      </c>
      <c r="J1302" s="122" t="s">
        <v>212</v>
      </c>
      <c r="K1302" s="122"/>
      <c r="L1302" s="126"/>
    </row>
    <row r="1303" spans="1:12" s="127" customFormat="1" ht="12.75" customHeight="1">
      <c r="A1303" s="118"/>
      <c r="B1303" s="119"/>
      <c r="C1303" s="128"/>
      <c r="D1303" s="119">
        <v>4120</v>
      </c>
      <c r="E1303" s="121"/>
      <c r="F1303" s="122" t="s">
        <v>131</v>
      </c>
      <c r="G1303" s="205">
        <v>730</v>
      </c>
      <c r="H1303" s="145">
        <v>335.6</v>
      </c>
      <c r="I1303" s="125">
        <f t="shared" si="54"/>
        <v>45.97260273972603</v>
      </c>
      <c r="J1303" s="122" t="s">
        <v>213</v>
      </c>
      <c r="K1303" s="122"/>
      <c r="L1303" s="126"/>
    </row>
    <row r="1304" spans="1:12" s="127" customFormat="1" ht="12.75" customHeight="1">
      <c r="A1304" s="118"/>
      <c r="B1304" s="119"/>
      <c r="C1304" s="130"/>
      <c r="D1304" s="119">
        <v>4440</v>
      </c>
      <c r="E1304" s="121"/>
      <c r="F1304" s="122" t="s">
        <v>153</v>
      </c>
      <c r="G1304" s="205">
        <v>2270</v>
      </c>
      <c r="H1304" s="145">
        <v>2222</v>
      </c>
      <c r="I1304" s="125">
        <f t="shared" si="54"/>
        <v>97.88546255506608</v>
      </c>
      <c r="J1304" s="122" t="s">
        <v>228</v>
      </c>
      <c r="K1304" s="122"/>
      <c r="L1304" s="126"/>
    </row>
    <row r="1305" spans="1:12" s="127" customFormat="1" ht="25.5" customHeight="1">
      <c r="A1305" s="118"/>
      <c r="B1305" s="119"/>
      <c r="C1305" s="130">
        <v>85412</v>
      </c>
      <c r="D1305" s="119"/>
      <c r="E1305" s="121"/>
      <c r="F1305" s="112" t="s">
        <v>263</v>
      </c>
      <c r="G1305" s="166">
        <f>SUM(G1306:G1308)</f>
        <v>20509</v>
      </c>
      <c r="H1305" s="153">
        <f>SUM(H1306:H1308)</f>
        <v>12096.43</v>
      </c>
      <c r="I1305" s="115">
        <f t="shared" si="54"/>
        <v>58.98108147642499</v>
      </c>
      <c r="J1305" s="122"/>
      <c r="K1305" s="122"/>
      <c r="L1305" s="126"/>
    </row>
    <row r="1306" spans="1:12" s="129" customFormat="1" ht="12.75">
      <c r="A1306" s="118"/>
      <c r="B1306" s="119"/>
      <c r="C1306" s="132"/>
      <c r="D1306" s="119">
        <v>4210</v>
      </c>
      <c r="E1306" s="121"/>
      <c r="F1306" s="122" t="s">
        <v>135</v>
      </c>
      <c r="G1306" s="205">
        <v>150</v>
      </c>
      <c r="H1306" s="145">
        <v>149.75</v>
      </c>
      <c r="I1306" s="125">
        <f t="shared" si="54"/>
        <v>99.83333333333333</v>
      </c>
      <c r="J1306" s="122"/>
      <c r="K1306" s="122"/>
      <c r="L1306" s="126"/>
    </row>
    <row r="1307" spans="1:12" s="129" customFormat="1" ht="12.75" customHeight="1">
      <c r="A1307" s="118"/>
      <c r="B1307" s="119"/>
      <c r="C1307" s="132"/>
      <c r="D1307" s="119">
        <v>4220</v>
      </c>
      <c r="E1307" s="121"/>
      <c r="F1307" s="122" t="s">
        <v>172</v>
      </c>
      <c r="G1307" s="205">
        <v>550</v>
      </c>
      <c r="H1307" s="145">
        <v>542.68</v>
      </c>
      <c r="I1307" s="125">
        <f t="shared" si="54"/>
        <v>98.6690909090909</v>
      </c>
      <c r="J1307" s="122" t="s">
        <v>640</v>
      </c>
      <c r="K1307" s="122"/>
      <c r="L1307" s="126"/>
    </row>
    <row r="1308" spans="1:12" s="129" customFormat="1" ht="12.75">
      <c r="A1308" s="118"/>
      <c r="B1308" s="119"/>
      <c r="C1308" s="132"/>
      <c r="D1308" s="119">
        <v>4300</v>
      </c>
      <c r="E1308" s="121"/>
      <c r="F1308" s="122" t="s">
        <v>144</v>
      </c>
      <c r="G1308" s="205">
        <v>19809</v>
      </c>
      <c r="H1308" s="145">
        <v>11404</v>
      </c>
      <c r="I1308" s="125">
        <f t="shared" si="54"/>
        <v>57.56979150891009</v>
      </c>
      <c r="J1308" s="122"/>
      <c r="K1308" s="122"/>
      <c r="L1308" s="126"/>
    </row>
    <row r="1309" spans="1:12" s="142" customFormat="1" ht="12.75">
      <c r="A1309" s="118"/>
      <c r="B1309" s="118"/>
      <c r="C1309" s="143"/>
      <c r="D1309" s="118"/>
      <c r="E1309" s="144"/>
      <c r="F1309" s="122"/>
      <c r="G1309" s="123"/>
      <c r="H1309" s="124"/>
      <c r="I1309" s="115"/>
      <c r="J1309" s="122"/>
      <c r="K1309" s="122"/>
      <c r="L1309" s="116"/>
    </row>
    <row r="1310" spans="1:12" s="111" customFormat="1" ht="13.5" customHeight="1">
      <c r="A1310" s="103" t="s">
        <v>641</v>
      </c>
      <c r="B1310" s="103"/>
      <c r="C1310" s="139"/>
      <c r="D1310" s="103"/>
      <c r="E1310" s="140"/>
      <c r="F1310" s="107" t="s">
        <v>642</v>
      </c>
      <c r="G1310" s="108">
        <f>SUM(G1311:G1352)/2</f>
        <v>2935362</v>
      </c>
      <c r="H1310" s="109">
        <f>SUM(H1311:H1352)/2</f>
        <v>1662188.4300000002</v>
      </c>
      <c r="I1310" s="110">
        <f aca="true" t="shared" si="55" ref="I1310:I1352">H1310/G1310*100</f>
        <v>56.62635238856401</v>
      </c>
      <c r="J1310" s="107"/>
      <c r="K1310" s="107"/>
      <c r="L1310" s="33"/>
    </row>
    <row r="1311" spans="1:12" s="117" customFormat="1" ht="12.75">
      <c r="A1311" s="89"/>
      <c r="B1311" s="90"/>
      <c r="C1311" s="91">
        <v>80101</v>
      </c>
      <c r="D1311" s="90"/>
      <c r="E1311" s="92"/>
      <c r="F1311" s="112" t="s">
        <v>428</v>
      </c>
      <c r="G1311" s="113">
        <f>SUM(G1312:G1328)</f>
        <v>2514913</v>
      </c>
      <c r="H1311" s="114">
        <f>SUM(H1312:H1328)</f>
        <v>1431151.73</v>
      </c>
      <c r="I1311" s="115">
        <f t="shared" si="55"/>
        <v>56.906609890680116</v>
      </c>
      <c r="J1311" s="112"/>
      <c r="K1311" s="112"/>
      <c r="L1311" s="116"/>
    </row>
    <row r="1312" spans="1:12" s="142" customFormat="1" ht="12.75" customHeight="1">
      <c r="A1312" s="118"/>
      <c r="B1312" s="119"/>
      <c r="C1312" s="141"/>
      <c r="D1312" s="119">
        <v>3020</v>
      </c>
      <c r="E1312" s="121"/>
      <c r="F1312" s="122" t="s">
        <v>123</v>
      </c>
      <c r="G1312" s="205">
        <v>9200</v>
      </c>
      <c r="H1312" s="145">
        <v>1541.5</v>
      </c>
      <c r="I1312" s="125">
        <f t="shared" si="55"/>
        <v>16.755434782608695</v>
      </c>
      <c r="J1312" s="122" t="s">
        <v>589</v>
      </c>
      <c r="K1312" s="122"/>
      <c r="L1312" s="116"/>
    </row>
    <row r="1313" spans="1:12" s="142" customFormat="1" ht="12.75" customHeight="1">
      <c r="A1313" s="118"/>
      <c r="B1313" s="121"/>
      <c r="C1313" s="147"/>
      <c r="D1313" s="148">
        <v>3050</v>
      </c>
      <c r="E1313" s="121"/>
      <c r="F1313" s="122" t="s">
        <v>643</v>
      </c>
      <c r="G1313" s="205">
        <v>5400</v>
      </c>
      <c r="H1313" s="145">
        <v>2700</v>
      </c>
      <c r="I1313" s="125">
        <f t="shared" si="55"/>
        <v>50</v>
      </c>
      <c r="J1313" s="122" t="s">
        <v>644</v>
      </c>
      <c r="K1313" s="122"/>
      <c r="L1313" s="116"/>
    </row>
    <row r="1314" spans="1:12" s="127" customFormat="1" ht="12.75" customHeight="1">
      <c r="A1314" s="118"/>
      <c r="B1314" s="121"/>
      <c r="C1314" s="128"/>
      <c r="D1314" s="148">
        <v>4010</v>
      </c>
      <c r="E1314" s="121"/>
      <c r="F1314" s="122" t="s">
        <v>125</v>
      </c>
      <c r="G1314" s="205">
        <v>1728976</v>
      </c>
      <c r="H1314" s="145">
        <v>882763.54</v>
      </c>
      <c r="I1314" s="125">
        <f t="shared" si="55"/>
        <v>51.05701525064546</v>
      </c>
      <c r="J1314" s="122" t="s">
        <v>210</v>
      </c>
      <c r="K1314" s="122"/>
      <c r="L1314" s="126"/>
    </row>
    <row r="1315" spans="1:12" s="127" customFormat="1" ht="12.75" customHeight="1">
      <c r="A1315" s="118"/>
      <c r="B1315" s="119"/>
      <c r="C1315" s="128"/>
      <c r="D1315" s="119">
        <v>4040</v>
      </c>
      <c r="E1315" s="121"/>
      <c r="F1315" s="122" t="s">
        <v>127</v>
      </c>
      <c r="G1315" s="205">
        <v>143593</v>
      </c>
      <c r="H1315" s="145">
        <v>143592.2</v>
      </c>
      <c r="I1315" s="125">
        <f t="shared" si="55"/>
        <v>99.9994428697778</v>
      </c>
      <c r="J1315" s="122" t="s">
        <v>211</v>
      </c>
      <c r="K1315" s="122"/>
      <c r="L1315" s="126"/>
    </row>
    <row r="1316" spans="1:12" s="127" customFormat="1" ht="12.75" customHeight="1">
      <c r="A1316" s="118"/>
      <c r="B1316" s="119"/>
      <c r="C1316" s="128"/>
      <c r="D1316" s="119">
        <v>4110</v>
      </c>
      <c r="E1316" s="121"/>
      <c r="F1316" s="122" t="s">
        <v>129</v>
      </c>
      <c r="G1316" s="205">
        <v>307190</v>
      </c>
      <c r="H1316" s="145">
        <v>180060.76</v>
      </c>
      <c r="I1316" s="125">
        <f t="shared" si="55"/>
        <v>58.615436700413426</v>
      </c>
      <c r="J1316" s="122" t="s">
        <v>212</v>
      </c>
      <c r="K1316" s="122"/>
      <c r="L1316" s="126"/>
    </row>
    <row r="1317" spans="1:12" s="127" customFormat="1" ht="12.75" customHeight="1">
      <c r="A1317" s="118"/>
      <c r="B1317" s="119"/>
      <c r="C1317" s="128"/>
      <c r="D1317" s="119">
        <v>4120</v>
      </c>
      <c r="E1317" s="121"/>
      <c r="F1317" s="122" t="s">
        <v>645</v>
      </c>
      <c r="G1317" s="205">
        <v>45991</v>
      </c>
      <c r="H1317" s="145">
        <v>24694.62</v>
      </c>
      <c r="I1317" s="125">
        <f t="shared" si="55"/>
        <v>53.69446195994868</v>
      </c>
      <c r="J1317" s="122" t="s">
        <v>213</v>
      </c>
      <c r="K1317" s="122"/>
      <c r="L1317" s="126"/>
    </row>
    <row r="1318" spans="1:12" s="127" customFormat="1" ht="12.75" customHeight="1">
      <c r="A1318" s="118"/>
      <c r="B1318" s="119"/>
      <c r="C1318" s="128"/>
      <c r="D1318" s="119">
        <v>4170</v>
      </c>
      <c r="E1318" s="121"/>
      <c r="F1318" s="122" t="s">
        <v>133</v>
      </c>
      <c r="G1318" s="205">
        <v>1090</v>
      </c>
      <c r="H1318" s="145">
        <v>327</v>
      </c>
      <c r="I1318" s="125">
        <f t="shared" si="55"/>
        <v>30</v>
      </c>
      <c r="J1318" s="122" t="s">
        <v>216</v>
      </c>
      <c r="K1318" s="122"/>
      <c r="L1318" s="126"/>
    </row>
    <row r="1319" spans="1:12" s="127" customFormat="1" ht="12.75" customHeight="1">
      <c r="A1319" s="118"/>
      <c r="B1319" s="119"/>
      <c r="C1319" s="128"/>
      <c r="D1319" s="119">
        <v>4210</v>
      </c>
      <c r="E1319" s="121"/>
      <c r="F1319" s="122" t="s">
        <v>135</v>
      </c>
      <c r="G1319" s="205">
        <v>16800</v>
      </c>
      <c r="H1319" s="145">
        <v>9429.19</v>
      </c>
      <c r="I1319" s="125">
        <f t="shared" si="55"/>
        <v>56.12613095238096</v>
      </c>
      <c r="J1319" s="122" t="s">
        <v>217</v>
      </c>
      <c r="K1319" s="122"/>
      <c r="L1319" s="126"/>
    </row>
    <row r="1320" spans="1:12" s="127" customFormat="1" ht="12.75" customHeight="1">
      <c r="A1320" s="118"/>
      <c r="B1320" s="119"/>
      <c r="C1320" s="128"/>
      <c r="D1320" s="119">
        <v>4240</v>
      </c>
      <c r="E1320" s="121"/>
      <c r="F1320" s="122" t="s">
        <v>137</v>
      </c>
      <c r="G1320" s="205">
        <v>5047</v>
      </c>
      <c r="H1320" s="145">
        <v>1343.14</v>
      </c>
      <c r="I1320" s="125">
        <f t="shared" si="55"/>
        <v>26.612641172974044</v>
      </c>
      <c r="J1320" s="122" t="s">
        <v>336</v>
      </c>
      <c r="K1320" s="122"/>
      <c r="L1320" s="126"/>
    </row>
    <row r="1321" spans="1:12" s="127" customFormat="1" ht="12.75" customHeight="1">
      <c r="A1321" s="118"/>
      <c r="B1321" s="119"/>
      <c r="C1321" s="128"/>
      <c r="D1321" s="119">
        <v>4260</v>
      </c>
      <c r="E1321" s="121"/>
      <c r="F1321" s="122" t="s">
        <v>139</v>
      </c>
      <c r="G1321" s="205">
        <v>115000</v>
      </c>
      <c r="H1321" s="145">
        <v>73635.35</v>
      </c>
      <c r="I1321" s="125">
        <f t="shared" si="55"/>
        <v>64.03073913043478</v>
      </c>
      <c r="J1321" s="149" t="s">
        <v>278</v>
      </c>
      <c r="K1321" s="149"/>
      <c r="L1321" s="126"/>
    </row>
    <row r="1322" spans="1:12" s="127" customFormat="1" ht="12.75" customHeight="1">
      <c r="A1322" s="118"/>
      <c r="B1322" s="119"/>
      <c r="C1322" s="128"/>
      <c r="D1322" s="119">
        <v>4270</v>
      </c>
      <c r="E1322" s="121"/>
      <c r="F1322" s="122" t="s">
        <v>141</v>
      </c>
      <c r="G1322" s="205">
        <v>11000</v>
      </c>
      <c r="H1322" s="145">
        <v>7232.66</v>
      </c>
      <c r="I1322" s="125">
        <f t="shared" si="55"/>
        <v>65.75145454545455</v>
      </c>
      <c r="J1322" s="122" t="s">
        <v>592</v>
      </c>
      <c r="K1322" s="122"/>
      <c r="L1322" s="126"/>
    </row>
    <row r="1323" spans="1:12" s="127" customFormat="1" ht="12.75" customHeight="1">
      <c r="A1323" s="118"/>
      <c r="B1323" s="119"/>
      <c r="C1323" s="128"/>
      <c r="D1323" s="119">
        <v>4280</v>
      </c>
      <c r="E1323" s="121"/>
      <c r="F1323" s="122" t="s">
        <v>142</v>
      </c>
      <c r="G1323" s="205">
        <v>3030</v>
      </c>
      <c r="H1323" s="145">
        <v>1230</v>
      </c>
      <c r="I1323" s="125">
        <f t="shared" si="55"/>
        <v>40.5940594059406</v>
      </c>
      <c r="J1323" s="122" t="s">
        <v>143</v>
      </c>
      <c r="K1323" s="122"/>
      <c r="L1323" s="126"/>
    </row>
    <row r="1324" spans="1:12" s="127" customFormat="1" ht="12.75" customHeight="1">
      <c r="A1324" s="118"/>
      <c r="B1324" s="119"/>
      <c r="C1324" s="128"/>
      <c r="D1324" s="119">
        <v>4300</v>
      </c>
      <c r="E1324" s="121"/>
      <c r="F1324" s="122" t="s">
        <v>144</v>
      </c>
      <c r="G1324" s="205">
        <v>26652</v>
      </c>
      <c r="H1324" s="145">
        <v>11089.45</v>
      </c>
      <c r="I1324" s="125">
        <f t="shared" si="55"/>
        <v>41.60832207714243</v>
      </c>
      <c r="J1324" s="122" t="s">
        <v>638</v>
      </c>
      <c r="K1324" s="122"/>
      <c r="L1324" s="126"/>
    </row>
    <row r="1325" spans="1:12" s="127" customFormat="1" ht="12.75" customHeight="1">
      <c r="A1325" s="118"/>
      <c r="B1325" s="119"/>
      <c r="C1325" s="128"/>
      <c r="D1325" s="119">
        <v>4350</v>
      </c>
      <c r="E1325" s="121"/>
      <c r="F1325" s="122" t="s">
        <v>146</v>
      </c>
      <c r="G1325" s="205">
        <v>1980</v>
      </c>
      <c r="H1325" s="145">
        <v>1057.32</v>
      </c>
      <c r="I1325" s="125">
        <f t="shared" si="55"/>
        <v>53.39999999999999</v>
      </c>
      <c r="J1325" s="122" t="s">
        <v>222</v>
      </c>
      <c r="K1325" s="122"/>
      <c r="L1325" s="126"/>
    </row>
    <row r="1326" spans="1:12" s="127" customFormat="1" ht="12.75" customHeight="1">
      <c r="A1326" s="118"/>
      <c r="B1326" s="119"/>
      <c r="C1326" s="128"/>
      <c r="D1326" s="119">
        <v>4410</v>
      </c>
      <c r="E1326" s="121"/>
      <c r="F1326" s="122" t="s">
        <v>180</v>
      </c>
      <c r="G1326" s="205">
        <v>153</v>
      </c>
      <c r="H1326" s="145">
        <v>0</v>
      </c>
      <c r="I1326" s="125">
        <f t="shared" si="55"/>
        <v>0</v>
      </c>
      <c r="J1326" s="122" t="s">
        <v>327</v>
      </c>
      <c r="K1326" s="122"/>
      <c r="L1326" s="126"/>
    </row>
    <row r="1327" spans="1:12" s="127" customFormat="1" ht="12.75" customHeight="1">
      <c r="A1327" s="118"/>
      <c r="B1327" s="119"/>
      <c r="C1327" s="128"/>
      <c r="D1327" s="119">
        <v>4430</v>
      </c>
      <c r="E1327" s="121"/>
      <c r="F1327" s="122" t="s">
        <v>151</v>
      </c>
      <c r="G1327" s="205">
        <v>1711</v>
      </c>
      <c r="H1327" s="145">
        <v>223</v>
      </c>
      <c r="I1327" s="125">
        <f t="shared" si="55"/>
        <v>13.033313851548803</v>
      </c>
      <c r="J1327" s="122" t="s">
        <v>611</v>
      </c>
      <c r="K1327" s="122"/>
      <c r="L1327" s="126"/>
    </row>
    <row r="1328" spans="1:12" s="127" customFormat="1" ht="12.75" customHeight="1">
      <c r="A1328" s="118"/>
      <c r="B1328" s="119"/>
      <c r="C1328" s="130"/>
      <c r="D1328" s="119">
        <v>4440</v>
      </c>
      <c r="E1328" s="121"/>
      <c r="F1328" s="122" t="s">
        <v>153</v>
      </c>
      <c r="G1328" s="205">
        <v>92100</v>
      </c>
      <c r="H1328" s="145">
        <v>90232</v>
      </c>
      <c r="I1328" s="125">
        <f t="shared" si="55"/>
        <v>97.97176981541801</v>
      </c>
      <c r="J1328" s="122" t="s">
        <v>228</v>
      </c>
      <c r="K1328" s="122"/>
      <c r="L1328" s="126"/>
    </row>
    <row r="1329" spans="1:12" s="127" customFormat="1" ht="12.75">
      <c r="A1329" s="89"/>
      <c r="B1329" s="90"/>
      <c r="C1329" s="97">
        <v>80146</v>
      </c>
      <c r="D1329" s="90"/>
      <c r="E1329" s="92"/>
      <c r="F1329" s="112" t="s">
        <v>159</v>
      </c>
      <c r="G1329" s="166">
        <f>SUM(G1330:G1335)</f>
        <v>14432</v>
      </c>
      <c r="H1329" s="153">
        <f>SUM(H1330:H1335)</f>
        <v>4767.63</v>
      </c>
      <c r="I1329" s="115">
        <f t="shared" si="55"/>
        <v>33.03513026607539</v>
      </c>
      <c r="J1329" s="112"/>
      <c r="K1329" s="112"/>
      <c r="L1329" s="126"/>
    </row>
    <row r="1330" spans="1:12" s="127" customFormat="1" ht="12.75" customHeight="1">
      <c r="A1330" s="118"/>
      <c r="B1330" s="121"/>
      <c r="C1330" s="147"/>
      <c r="D1330" s="148">
        <v>4010</v>
      </c>
      <c r="E1330" s="121"/>
      <c r="F1330" s="122" t="s">
        <v>125</v>
      </c>
      <c r="G1330" s="205">
        <v>2400</v>
      </c>
      <c r="H1330" s="145">
        <v>1130.35</v>
      </c>
      <c r="I1330" s="125">
        <f t="shared" si="55"/>
        <v>47.09791666666666</v>
      </c>
      <c r="J1330" s="122" t="s">
        <v>646</v>
      </c>
      <c r="K1330" s="122"/>
      <c r="L1330" s="126"/>
    </row>
    <row r="1331" spans="1:12" s="127" customFormat="1" ht="12.75" customHeight="1">
      <c r="A1331" s="118"/>
      <c r="B1331" s="119"/>
      <c r="C1331" s="147"/>
      <c r="D1331" s="119">
        <v>4110</v>
      </c>
      <c r="E1331" s="121"/>
      <c r="F1331" s="122" t="s">
        <v>129</v>
      </c>
      <c r="G1331" s="205">
        <v>414</v>
      </c>
      <c r="H1331" s="145">
        <v>177.78</v>
      </c>
      <c r="I1331" s="125">
        <f t="shared" si="55"/>
        <v>42.94202898550725</v>
      </c>
      <c r="J1331" s="122" t="s">
        <v>212</v>
      </c>
      <c r="K1331" s="122"/>
      <c r="L1331" s="126"/>
    </row>
    <row r="1332" spans="1:12" s="127" customFormat="1" ht="12.75" customHeight="1">
      <c r="A1332" s="118"/>
      <c r="B1332" s="119"/>
      <c r="C1332" s="147"/>
      <c r="D1332" s="119">
        <v>4120</v>
      </c>
      <c r="E1332" s="121"/>
      <c r="F1332" s="122" t="s">
        <v>590</v>
      </c>
      <c r="G1332" s="205">
        <v>58</v>
      </c>
      <c r="H1332" s="145">
        <v>24.5</v>
      </c>
      <c r="I1332" s="125">
        <f t="shared" si="55"/>
        <v>42.241379310344826</v>
      </c>
      <c r="J1332" s="122" t="s">
        <v>213</v>
      </c>
      <c r="K1332" s="122"/>
      <c r="L1332" s="126"/>
    </row>
    <row r="1333" spans="1:12" s="127" customFormat="1" ht="12.75" customHeight="1">
      <c r="A1333" s="118"/>
      <c r="B1333" s="119"/>
      <c r="C1333" s="147"/>
      <c r="D1333" s="119">
        <v>4210</v>
      </c>
      <c r="E1333" s="121"/>
      <c r="F1333" s="122" t="s">
        <v>135</v>
      </c>
      <c r="G1333" s="205">
        <v>500</v>
      </c>
      <c r="H1333" s="145">
        <v>0</v>
      </c>
      <c r="I1333" s="125">
        <f t="shared" si="55"/>
        <v>0</v>
      </c>
      <c r="J1333" s="122" t="s">
        <v>240</v>
      </c>
      <c r="K1333" s="122"/>
      <c r="L1333" s="126"/>
    </row>
    <row r="1334" spans="1:12" s="127" customFormat="1" ht="27.75" customHeight="1">
      <c r="A1334" s="118"/>
      <c r="B1334" s="119"/>
      <c r="C1334" s="147"/>
      <c r="D1334" s="119">
        <v>4300</v>
      </c>
      <c r="E1334" s="121"/>
      <c r="F1334" s="122" t="s">
        <v>144</v>
      </c>
      <c r="G1334" s="205">
        <v>10260</v>
      </c>
      <c r="H1334" s="145">
        <v>3115</v>
      </c>
      <c r="I1334" s="125">
        <f t="shared" si="55"/>
        <v>30.360623781676416</v>
      </c>
      <c r="J1334" s="122" t="s">
        <v>647</v>
      </c>
      <c r="K1334" s="122"/>
      <c r="L1334" s="126"/>
    </row>
    <row r="1335" spans="1:12" s="127" customFormat="1" ht="12.75" customHeight="1">
      <c r="A1335" s="118"/>
      <c r="B1335" s="119"/>
      <c r="C1335" s="147"/>
      <c r="D1335" s="119">
        <v>4410</v>
      </c>
      <c r="E1335" s="121"/>
      <c r="F1335" s="122" t="s">
        <v>180</v>
      </c>
      <c r="G1335" s="205">
        <v>800</v>
      </c>
      <c r="H1335" s="145">
        <v>320</v>
      </c>
      <c r="I1335" s="125">
        <f t="shared" si="55"/>
        <v>40</v>
      </c>
      <c r="J1335" s="122" t="s">
        <v>273</v>
      </c>
      <c r="K1335" s="122"/>
      <c r="L1335" s="126"/>
    </row>
    <row r="1336" spans="1:12" s="127" customFormat="1" ht="12.75">
      <c r="A1336" s="89"/>
      <c r="B1336" s="90"/>
      <c r="C1336" s="220">
        <v>80195</v>
      </c>
      <c r="D1336" s="90"/>
      <c r="E1336" s="92"/>
      <c r="F1336" s="112" t="s">
        <v>161</v>
      </c>
      <c r="G1336" s="166">
        <f>SUM(G1337)</f>
        <v>1000</v>
      </c>
      <c r="H1336" s="153">
        <f>SUM(H1337)</f>
        <v>1000</v>
      </c>
      <c r="I1336" s="115">
        <f t="shared" si="55"/>
        <v>100</v>
      </c>
      <c r="J1336" s="112"/>
      <c r="K1336" s="112"/>
      <c r="L1336" s="154"/>
    </row>
    <row r="1337" spans="1:12" s="127" customFormat="1" ht="12.75" customHeight="1">
      <c r="A1337" s="118"/>
      <c r="B1337" s="119"/>
      <c r="C1337" s="147"/>
      <c r="D1337" s="119">
        <v>4300</v>
      </c>
      <c r="E1337" s="121"/>
      <c r="F1337" s="122" t="s">
        <v>144</v>
      </c>
      <c r="G1337" s="205">
        <v>1000</v>
      </c>
      <c r="H1337" s="145">
        <v>1000</v>
      </c>
      <c r="I1337" s="125">
        <f t="shared" si="55"/>
        <v>100</v>
      </c>
      <c r="J1337" s="122" t="s">
        <v>648</v>
      </c>
      <c r="K1337" s="122"/>
      <c r="L1337" s="126"/>
    </row>
    <row r="1338" spans="1:12" s="127" customFormat="1" ht="12.75">
      <c r="A1338" s="89"/>
      <c r="B1338" s="90"/>
      <c r="C1338" s="220">
        <v>85154</v>
      </c>
      <c r="D1338" s="90"/>
      <c r="E1338" s="92"/>
      <c r="F1338" s="112" t="s">
        <v>261</v>
      </c>
      <c r="G1338" s="166">
        <f>SUM(G1339:G1344)</f>
        <v>5727</v>
      </c>
      <c r="H1338" s="153">
        <f>SUM(H1339:H1344)</f>
        <v>4000.6100000000006</v>
      </c>
      <c r="I1338" s="115">
        <f t="shared" si="55"/>
        <v>69.85524707525757</v>
      </c>
      <c r="J1338" s="112"/>
      <c r="K1338" s="112"/>
      <c r="L1338" s="126"/>
    </row>
    <row r="1339" spans="1:12" s="165" customFormat="1" ht="12.75" customHeight="1">
      <c r="A1339" s="118"/>
      <c r="B1339" s="119"/>
      <c r="C1339" s="251"/>
      <c r="D1339" s="171">
        <v>4110</v>
      </c>
      <c r="E1339" s="121"/>
      <c r="F1339" s="122" t="s">
        <v>129</v>
      </c>
      <c r="G1339" s="158">
        <v>562</v>
      </c>
      <c r="H1339" s="159">
        <v>0</v>
      </c>
      <c r="I1339" s="125">
        <f t="shared" si="55"/>
        <v>0</v>
      </c>
      <c r="J1339" s="122" t="s">
        <v>613</v>
      </c>
      <c r="K1339" s="122"/>
      <c r="L1339" s="126"/>
    </row>
    <row r="1340" spans="1:12" s="165" customFormat="1" ht="12.75">
      <c r="A1340" s="118"/>
      <c r="B1340" s="119"/>
      <c r="C1340" s="251"/>
      <c r="D1340" s="171">
        <v>4120</v>
      </c>
      <c r="E1340" s="121"/>
      <c r="F1340" s="122" t="s">
        <v>131</v>
      </c>
      <c r="G1340" s="158">
        <v>77</v>
      </c>
      <c r="H1340" s="159">
        <v>0</v>
      </c>
      <c r="I1340" s="125">
        <f t="shared" si="55"/>
        <v>0</v>
      </c>
      <c r="J1340" s="122"/>
      <c r="K1340" s="122"/>
      <c r="L1340" s="126"/>
    </row>
    <row r="1341" spans="1:12" s="165" customFormat="1" ht="12.75" customHeight="1">
      <c r="A1341" s="118"/>
      <c r="B1341" s="119"/>
      <c r="C1341" s="251"/>
      <c r="D1341" s="171">
        <v>4170</v>
      </c>
      <c r="E1341" s="121"/>
      <c r="F1341" s="122" t="s">
        <v>133</v>
      </c>
      <c r="G1341" s="158">
        <v>3120</v>
      </c>
      <c r="H1341" s="159">
        <v>2126.32</v>
      </c>
      <c r="I1341" s="125">
        <f t="shared" si="55"/>
        <v>68.15128205128205</v>
      </c>
      <c r="J1341" s="122" t="s">
        <v>614</v>
      </c>
      <c r="K1341" s="122"/>
      <c r="L1341" s="126"/>
    </row>
    <row r="1342" spans="1:12" s="165" customFormat="1" ht="12.75" customHeight="1">
      <c r="A1342" s="118"/>
      <c r="B1342" s="119"/>
      <c r="C1342" s="251"/>
      <c r="D1342" s="171">
        <v>4210</v>
      </c>
      <c r="E1342" s="121"/>
      <c r="F1342" s="122" t="s">
        <v>135</v>
      </c>
      <c r="G1342" s="158">
        <v>300</v>
      </c>
      <c r="H1342" s="159">
        <v>299.9</v>
      </c>
      <c r="I1342" s="125">
        <f t="shared" si="55"/>
        <v>99.96666666666665</v>
      </c>
      <c r="J1342" s="122" t="s">
        <v>615</v>
      </c>
      <c r="K1342" s="122"/>
      <c r="L1342" s="126"/>
    </row>
    <row r="1343" spans="1:12" s="165" customFormat="1" ht="12.75" customHeight="1">
      <c r="A1343" s="118"/>
      <c r="B1343" s="119"/>
      <c r="C1343" s="251"/>
      <c r="D1343" s="171">
        <v>4220</v>
      </c>
      <c r="E1343" s="121"/>
      <c r="F1343" s="122" t="s">
        <v>172</v>
      </c>
      <c r="G1343" s="158">
        <v>1473</v>
      </c>
      <c r="H1343" s="159">
        <v>1379.19</v>
      </c>
      <c r="I1343" s="125">
        <f t="shared" si="55"/>
        <v>93.63136456211812</v>
      </c>
      <c r="J1343" s="122" t="s">
        <v>616</v>
      </c>
      <c r="K1343" s="122"/>
      <c r="L1343" s="126"/>
    </row>
    <row r="1344" spans="1:12" s="165" customFormat="1" ht="12.75" customHeight="1">
      <c r="A1344" s="118"/>
      <c r="B1344" s="119"/>
      <c r="C1344" s="251"/>
      <c r="D1344" s="157">
        <v>4300</v>
      </c>
      <c r="E1344" s="121"/>
      <c r="F1344" s="122" t="s">
        <v>144</v>
      </c>
      <c r="G1344" s="158">
        <v>195</v>
      </c>
      <c r="H1344" s="159">
        <v>195.2</v>
      </c>
      <c r="I1344" s="125">
        <f t="shared" si="55"/>
        <v>100.1025641025641</v>
      </c>
      <c r="J1344" s="122" t="s">
        <v>649</v>
      </c>
      <c r="K1344" s="122"/>
      <c r="L1344" s="126"/>
    </row>
    <row r="1345" spans="1:12" s="127" customFormat="1" ht="12.75">
      <c r="A1345" s="89"/>
      <c r="B1345" s="90"/>
      <c r="C1345" s="91">
        <v>85401</v>
      </c>
      <c r="D1345" s="90"/>
      <c r="E1345" s="92"/>
      <c r="F1345" s="112" t="s">
        <v>225</v>
      </c>
      <c r="G1345" s="113">
        <f>SUM(G1346:G1350)</f>
        <v>235190</v>
      </c>
      <c r="H1345" s="114">
        <f>SUM(H1346:H1350)</f>
        <v>125258.45999999999</v>
      </c>
      <c r="I1345" s="115">
        <f t="shared" si="55"/>
        <v>53.25841234746375</v>
      </c>
      <c r="J1345" s="112"/>
      <c r="K1345" s="112"/>
      <c r="L1345" s="126"/>
    </row>
    <row r="1346" spans="1:12" s="127" customFormat="1" ht="12.75" customHeight="1">
      <c r="A1346" s="118"/>
      <c r="B1346" s="119"/>
      <c r="C1346" s="120"/>
      <c r="D1346" s="119">
        <v>4010</v>
      </c>
      <c r="E1346" s="121"/>
      <c r="F1346" s="122" t="s">
        <v>125</v>
      </c>
      <c r="G1346" s="205">
        <v>173623</v>
      </c>
      <c r="H1346" s="145">
        <v>84233</v>
      </c>
      <c r="I1346" s="125">
        <f t="shared" si="55"/>
        <v>48.51488570062722</v>
      </c>
      <c r="J1346" s="122" t="s">
        <v>210</v>
      </c>
      <c r="K1346" s="122"/>
      <c r="L1346" s="126"/>
    </row>
    <row r="1347" spans="1:12" s="127" customFormat="1" ht="12.75" customHeight="1">
      <c r="A1347" s="118"/>
      <c r="B1347" s="119"/>
      <c r="C1347" s="128"/>
      <c r="D1347" s="119">
        <v>4040</v>
      </c>
      <c r="E1347" s="121"/>
      <c r="F1347" s="122" t="s">
        <v>127</v>
      </c>
      <c r="G1347" s="205">
        <v>11317</v>
      </c>
      <c r="H1347" s="145">
        <v>11316.6</v>
      </c>
      <c r="I1347" s="125">
        <f t="shared" si="55"/>
        <v>99.99646549438897</v>
      </c>
      <c r="J1347" s="122" t="s">
        <v>211</v>
      </c>
      <c r="K1347" s="122"/>
      <c r="L1347" s="126"/>
    </row>
    <row r="1348" spans="1:12" s="127" customFormat="1" ht="12.75" customHeight="1">
      <c r="A1348" s="118"/>
      <c r="B1348" s="119"/>
      <c r="C1348" s="128"/>
      <c r="D1348" s="119">
        <v>4110</v>
      </c>
      <c r="E1348" s="121"/>
      <c r="F1348" s="122" t="s">
        <v>129</v>
      </c>
      <c r="G1348" s="205">
        <v>34066</v>
      </c>
      <c r="H1348" s="145">
        <v>16503.35</v>
      </c>
      <c r="I1348" s="125">
        <f t="shared" si="55"/>
        <v>48.445223976985844</v>
      </c>
      <c r="J1348" s="122" t="s">
        <v>212</v>
      </c>
      <c r="K1348" s="122"/>
      <c r="L1348" s="126"/>
    </row>
    <row r="1349" spans="1:12" s="127" customFormat="1" ht="12.75" customHeight="1">
      <c r="A1349" s="118"/>
      <c r="B1349" s="119"/>
      <c r="C1349" s="128"/>
      <c r="D1349" s="119">
        <v>4120</v>
      </c>
      <c r="E1349" s="121"/>
      <c r="F1349" s="122" t="s">
        <v>131</v>
      </c>
      <c r="G1349" s="205">
        <v>4844</v>
      </c>
      <c r="H1349" s="145">
        <v>2093.51</v>
      </c>
      <c r="I1349" s="125">
        <f t="shared" si="55"/>
        <v>43.218620974401325</v>
      </c>
      <c r="J1349" s="122" t="s">
        <v>213</v>
      </c>
      <c r="K1349" s="122"/>
      <c r="L1349" s="126"/>
    </row>
    <row r="1350" spans="1:12" s="127" customFormat="1" ht="12.75" customHeight="1">
      <c r="A1350" s="118"/>
      <c r="B1350" s="119"/>
      <c r="C1350" s="130"/>
      <c r="D1350" s="119">
        <v>4440</v>
      </c>
      <c r="E1350" s="121"/>
      <c r="F1350" s="122" t="s">
        <v>153</v>
      </c>
      <c r="G1350" s="205">
        <v>11340</v>
      </c>
      <c r="H1350" s="145">
        <v>11112</v>
      </c>
      <c r="I1350" s="125">
        <f t="shared" si="55"/>
        <v>97.98941798941799</v>
      </c>
      <c r="J1350" s="122" t="s">
        <v>228</v>
      </c>
      <c r="K1350" s="122"/>
      <c r="L1350" s="126"/>
    </row>
    <row r="1351" spans="1:12" s="127" customFormat="1" ht="26.25" customHeight="1">
      <c r="A1351" s="89"/>
      <c r="B1351" s="90"/>
      <c r="C1351" s="130">
        <v>85412</v>
      </c>
      <c r="D1351" s="90"/>
      <c r="E1351" s="92"/>
      <c r="F1351" s="112" t="s">
        <v>263</v>
      </c>
      <c r="G1351" s="166">
        <f>SUM(G1352)</f>
        <v>164100</v>
      </c>
      <c r="H1351" s="153">
        <f>SUM(H1352)</f>
        <v>96010</v>
      </c>
      <c r="I1351" s="115">
        <f t="shared" si="55"/>
        <v>58.50700792199878</v>
      </c>
      <c r="J1351" s="112"/>
      <c r="K1351" s="112"/>
      <c r="L1351" s="126"/>
    </row>
    <row r="1352" spans="1:12" s="127" customFormat="1" ht="12.75" customHeight="1">
      <c r="A1352" s="118"/>
      <c r="B1352" s="119"/>
      <c r="C1352" s="130"/>
      <c r="D1352" s="119">
        <v>4300</v>
      </c>
      <c r="E1352" s="121"/>
      <c r="F1352" s="122" t="s">
        <v>144</v>
      </c>
      <c r="G1352" s="205">
        <v>164100</v>
      </c>
      <c r="H1352" s="145">
        <v>96010</v>
      </c>
      <c r="I1352" s="125">
        <f t="shared" si="55"/>
        <v>58.50700792199878</v>
      </c>
      <c r="J1352" s="122" t="s">
        <v>600</v>
      </c>
      <c r="K1352" s="122"/>
      <c r="L1352" s="126"/>
    </row>
    <row r="1353" spans="1:12" s="38" customFormat="1" ht="12.75">
      <c r="A1353" s="133"/>
      <c r="B1353" s="133"/>
      <c r="C1353" s="134"/>
      <c r="D1353" s="133"/>
      <c r="E1353" s="135"/>
      <c r="F1353" s="136"/>
      <c r="G1353" s="137"/>
      <c r="H1353" s="138"/>
      <c r="I1353" s="125"/>
      <c r="J1353" s="122"/>
      <c r="K1353" s="122"/>
      <c r="L1353" s="33"/>
    </row>
    <row r="1354" spans="1:12" s="111" customFormat="1" ht="12.75" customHeight="1">
      <c r="A1354" s="103" t="s">
        <v>650</v>
      </c>
      <c r="B1354" s="103"/>
      <c r="C1354" s="139"/>
      <c r="D1354" s="103"/>
      <c r="E1354" s="140"/>
      <c r="F1354" s="107" t="s">
        <v>651</v>
      </c>
      <c r="G1354" s="108">
        <f>SUM(G1355:G1388)/2</f>
        <v>1442261</v>
      </c>
      <c r="H1354" s="109">
        <f>SUM(H1355:H1388)/2</f>
        <v>820196.2000000002</v>
      </c>
      <c r="I1354" s="110">
        <f aca="true" t="shared" si="56" ref="I1354:I1388">H1354/G1354*100</f>
        <v>56.86877756522573</v>
      </c>
      <c r="J1354" s="107"/>
      <c r="K1354" s="107"/>
      <c r="L1354" s="33"/>
    </row>
    <row r="1355" spans="1:12" s="117" customFormat="1" ht="12.75">
      <c r="A1355" s="89"/>
      <c r="B1355" s="90"/>
      <c r="C1355" s="91">
        <v>80101</v>
      </c>
      <c r="D1355" s="90"/>
      <c r="E1355" s="92"/>
      <c r="F1355" s="112" t="s">
        <v>428</v>
      </c>
      <c r="G1355" s="113">
        <f>SUM(G1356:G1371)</f>
        <v>1308995</v>
      </c>
      <c r="H1355" s="114">
        <f>SUM(H1356:H1371)</f>
        <v>732999.5700000001</v>
      </c>
      <c r="I1355" s="115">
        <f t="shared" si="56"/>
        <v>55.997125275497616</v>
      </c>
      <c r="J1355" s="112"/>
      <c r="K1355" s="112"/>
      <c r="L1355" s="116"/>
    </row>
    <row r="1356" spans="1:12" s="142" customFormat="1" ht="12.75" customHeight="1">
      <c r="A1356" s="118"/>
      <c r="B1356" s="119"/>
      <c r="C1356" s="141"/>
      <c r="D1356" s="119">
        <v>3020</v>
      </c>
      <c r="E1356" s="121"/>
      <c r="F1356" s="122" t="s">
        <v>123</v>
      </c>
      <c r="G1356" s="205">
        <v>6070</v>
      </c>
      <c r="H1356" s="145">
        <v>909</v>
      </c>
      <c r="I1356" s="125">
        <f t="shared" si="56"/>
        <v>14.97528830313015</v>
      </c>
      <c r="J1356" s="122" t="s">
        <v>589</v>
      </c>
      <c r="K1356" s="122"/>
      <c r="L1356" s="116"/>
    </row>
    <row r="1357" spans="1:12" s="127" customFormat="1" ht="12.75" customHeight="1">
      <c r="A1357" s="118"/>
      <c r="B1357" s="121"/>
      <c r="C1357" s="128"/>
      <c r="D1357" s="148">
        <v>4010</v>
      </c>
      <c r="E1357" s="121"/>
      <c r="F1357" s="122" t="s">
        <v>125</v>
      </c>
      <c r="G1357" s="205">
        <v>836155</v>
      </c>
      <c r="H1357" s="145">
        <v>415091.49</v>
      </c>
      <c r="I1357" s="125">
        <f t="shared" si="56"/>
        <v>49.64288798129533</v>
      </c>
      <c r="J1357" s="122" t="s">
        <v>210</v>
      </c>
      <c r="K1357" s="122"/>
      <c r="L1357" s="126"/>
    </row>
    <row r="1358" spans="1:12" s="127" customFormat="1" ht="12.75" customHeight="1">
      <c r="A1358" s="118"/>
      <c r="B1358" s="119"/>
      <c r="C1358" s="130"/>
      <c r="D1358" s="119">
        <v>4040</v>
      </c>
      <c r="E1358" s="121"/>
      <c r="F1358" s="122" t="s">
        <v>127</v>
      </c>
      <c r="G1358" s="205">
        <v>69860</v>
      </c>
      <c r="H1358" s="145">
        <v>69859.5</v>
      </c>
      <c r="I1358" s="125">
        <f t="shared" si="56"/>
        <v>99.99928428285142</v>
      </c>
      <c r="J1358" s="122" t="s">
        <v>211</v>
      </c>
      <c r="K1358" s="122"/>
      <c r="L1358" s="126"/>
    </row>
    <row r="1359" spans="1:12" s="127" customFormat="1" ht="12.75" customHeight="1">
      <c r="A1359" s="118"/>
      <c r="B1359" s="119"/>
      <c r="C1359" s="120"/>
      <c r="D1359" s="119">
        <v>4110</v>
      </c>
      <c r="E1359" s="121"/>
      <c r="F1359" s="122" t="s">
        <v>129</v>
      </c>
      <c r="G1359" s="205">
        <v>147871</v>
      </c>
      <c r="H1359" s="145">
        <v>82348.91</v>
      </c>
      <c r="I1359" s="125">
        <f t="shared" si="56"/>
        <v>55.68969574832118</v>
      </c>
      <c r="J1359" s="122" t="s">
        <v>212</v>
      </c>
      <c r="K1359" s="122"/>
      <c r="L1359" s="126"/>
    </row>
    <row r="1360" spans="1:12" s="127" customFormat="1" ht="12.75" customHeight="1">
      <c r="A1360" s="118"/>
      <c r="B1360" s="119"/>
      <c r="C1360" s="128"/>
      <c r="D1360" s="119">
        <v>4120</v>
      </c>
      <c r="E1360" s="121"/>
      <c r="F1360" s="122" t="s">
        <v>590</v>
      </c>
      <c r="G1360" s="205">
        <v>22291</v>
      </c>
      <c r="H1360" s="145">
        <v>11669.37</v>
      </c>
      <c r="I1360" s="125">
        <f t="shared" si="56"/>
        <v>52.35014131263739</v>
      </c>
      <c r="J1360" s="122" t="s">
        <v>213</v>
      </c>
      <c r="K1360" s="122"/>
      <c r="L1360" s="126"/>
    </row>
    <row r="1361" spans="1:12" s="127" customFormat="1" ht="12.75" customHeight="1">
      <c r="A1361" s="118"/>
      <c r="B1361" s="119"/>
      <c r="C1361" s="128"/>
      <c r="D1361" s="119">
        <v>4170</v>
      </c>
      <c r="E1361" s="121"/>
      <c r="F1361" s="122" t="s">
        <v>133</v>
      </c>
      <c r="G1361" s="205">
        <v>500</v>
      </c>
      <c r="H1361" s="145">
        <v>150</v>
      </c>
      <c r="I1361" s="125">
        <f t="shared" si="56"/>
        <v>30</v>
      </c>
      <c r="J1361" s="122" t="s">
        <v>216</v>
      </c>
      <c r="K1361" s="122"/>
      <c r="L1361" s="126"/>
    </row>
    <row r="1362" spans="1:12" s="127" customFormat="1" ht="12.75" customHeight="1">
      <c r="A1362" s="118"/>
      <c r="B1362" s="119"/>
      <c r="C1362" s="128"/>
      <c r="D1362" s="119">
        <v>4210</v>
      </c>
      <c r="E1362" s="121"/>
      <c r="F1362" s="122" t="s">
        <v>135</v>
      </c>
      <c r="G1362" s="205">
        <v>25000</v>
      </c>
      <c r="H1362" s="145">
        <v>11761.06</v>
      </c>
      <c r="I1362" s="125">
        <f t="shared" si="56"/>
        <v>47.044239999999995</v>
      </c>
      <c r="J1362" s="122" t="s">
        <v>528</v>
      </c>
      <c r="K1362" s="122"/>
      <c r="L1362" s="126"/>
    </row>
    <row r="1363" spans="1:12" s="127" customFormat="1" ht="12.75" customHeight="1">
      <c r="A1363" s="118"/>
      <c r="B1363" s="119"/>
      <c r="C1363" s="128"/>
      <c r="D1363" s="119">
        <v>4240</v>
      </c>
      <c r="E1363" s="121"/>
      <c r="F1363" s="122" t="s">
        <v>137</v>
      </c>
      <c r="G1363" s="205">
        <v>3377</v>
      </c>
      <c r="H1363" s="145">
        <v>1480.2</v>
      </c>
      <c r="I1363" s="125">
        <f t="shared" si="56"/>
        <v>43.83180337577732</v>
      </c>
      <c r="J1363" s="122" t="s">
        <v>234</v>
      </c>
      <c r="K1363" s="122"/>
      <c r="L1363" s="126"/>
    </row>
    <row r="1364" spans="1:12" s="127" customFormat="1" ht="12.75" customHeight="1">
      <c r="A1364" s="118"/>
      <c r="B1364" s="119"/>
      <c r="C1364" s="128"/>
      <c r="D1364" s="119">
        <v>4260</v>
      </c>
      <c r="E1364" s="121"/>
      <c r="F1364" s="122" t="s">
        <v>139</v>
      </c>
      <c r="G1364" s="205">
        <v>119100</v>
      </c>
      <c r="H1364" s="145">
        <v>86719.01</v>
      </c>
      <c r="I1364" s="125">
        <f t="shared" si="56"/>
        <v>72.81193115029386</v>
      </c>
      <c r="J1364" s="149" t="s">
        <v>278</v>
      </c>
      <c r="K1364" s="149"/>
      <c r="L1364" s="126"/>
    </row>
    <row r="1365" spans="1:12" s="127" customFormat="1" ht="12.75" customHeight="1">
      <c r="A1365" s="118"/>
      <c r="B1365" s="119"/>
      <c r="C1365" s="128"/>
      <c r="D1365" s="119">
        <v>4270</v>
      </c>
      <c r="E1365" s="121"/>
      <c r="F1365" s="122" t="s">
        <v>141</v>
      </c>
      <c r="G1365" s="205">
        <v>10000</v>
      </c>
      <c r="H1365" s="145">
        <v>134.2</v>
      </c>
      <c r="I1365" s="125">
        <f t="shared" si="56"/>
        <v>1.3419999999999999</v>
      </c>
      <c r="J1365" s="122" t="s">
        <v>592</v>
      </c>
      <c r="K1365" s="122"/>
      <c r="L1365" s="126"/>
    </row>
    <row r="1366" spans="1:12" s="127" customFormat="1" ht="12.75" customHeight="1">
      <c r="A1366" s="118"/>
      <c r="B1366" s="119"/>
      <c r="C1366" s="128"/>
      <c r="D1366" s="119">
        <v>4280</v>
      </c>
      <c r="E1366" s="121"/>
      <c r="F1366" s="122" t="s">
        <v>142</v>
      </c>
      <c r="G1366" s="205">
        <v>1500</v>
      </c>
      <c r="H1366" s="145">
        <v>257</v>
      </c>
      <c r="I1366" s="125">
        <f t="shared" si="56"/>
        <v>17.133333333333333</v>
      </c>
      <c r="J1366" s="122" t="s">
        <v>143</v>
      </c>
      <c r="K1366" s="122"/>
      <c r="L1366" s="126"/>
    </row>
    <row r="1367" spans="1:12" s="127" customFormat="1" ht="12.75" customHeight="1">
      <c r="A1367" s="118"/>
      <c r="B1367" s="119"/>
      <c r="C1367" s="128"/>
      <c r="D1367" s="119">
        <v>4300</v>
      </c>
      <c r="E1367" s="121"/>
      <c r="F1367" s="122" t="s">
        <v>144</v>
      </c>
      <c r="G1367" s="205">
        <v>20000</v>
      </c>
      <c r="H1367" s="145">
        <v>9744.8</v>
      </c>
      <c r="I1367" s="125">
        <f t="shared" si="56"/>
        <v>48.724</v>
      </c>
      <c r="J1367" s="122" t="s">
        <v>638</v>
      </c>
      <c r="K1367" s="122"/>
      <c r="L1367" s="126"/>
    </row>
    <row r="1368" spans="1:12" s="127" customFormat="1" ht="12.75" customHeight="1">
      <c r="A1368" s="118"/>
      <c r="B1368" s="119"/>
      <c r="C1368" s="128"/>
      <c r="D1368" s="119">
        <v>4350</v>
      </c>
      <c r="E1368" s="121"/>
      <c r="F1368" s="122" t="s">
        <v>146</v>
      </c>
      <c r="G1368" s="205">
        <v>4167</v>
      </c>
      <c r="H1368" s="145">
        <v>2136.03</v>
      </c>
      <c r="I1368" s="125">
        <f t="shared" si="56"/>
        <v>51.26061915046797</v>
      </c>
      <c r="J1368" s="122" t="s">
        <v>222</v>
      </c>
      <c r="K1368" s="122"/>
      <c r="L1368" s="126"/>
    </row>
    <row r="1369" spans="1:12" s="127" customFormat="1" ht="12.75" customHeight="1">
      <c r="A1369" s="118"/>
      <c r="B1369" s="119"/>
      <c r="C1369" s="128"/>
      <c r="D1369" s="119">
        <v>4410</v>
      </c>
      <c r="E1369" s="121"/>
      <c r="F1369" s="122" t="s">
        <v>180</v>
      </c>
      <c r="G1369" s="205">
        <v>664</v>
      </c>
      <c r="H1369" s="145">
        <v>83</v>
      </c>
      <c r="I1369" s="125">
        <f t="shared" si="56"/>
        <v>12.5</v>
      </c>
      <c r="J1369" s="122" t="s">
        <v>327</v>
      </c>
      <c r="K1369" s="122"/>
      <c r="L1369" s="126"/>
    </row>
    <row r="1370" spans="1:12" s="127" customFormat="1" ht="12.75" customHeight="1">
      <c r="A1370" s="118"/>
      <c r="B1370" s="119"/>
      <c r="C1370" s="128"/>
      <c r="D1370" s="119">
        <v>4430</v>
      </c>
      <c r="E1370" s="121"/>
      <c r="F1370" s="122" t="s">
        <v>151</v>
      </c>
      <c r="G1370" s="205">
        <v>1110</v>
      </c>
      <c r="H1370" s="145">
        <v>228</v>
      </c>
      <c r="I1370" s="125">
        <f t="shared" si="56"/>
        <v>20.54054054054054</v>
      </c>
      <c r="J1370" s="122" t="s">
        <v>652</v>
      </c>
      <c r="K1370" s="122"/>
      <c r="L1370" s="126"/>
    </row>
    <row r="1371" spans="1:12" s="127" customFormat="1" ht="12.75" customHeight="1">
      <c r="A1371" s="118"/>
      <c r="B1371" s="119"/>
      <c r="C1371" s="130"/>
      <c r="D1371" s="119">
        <v>4440</v>
      </c>
      <c r="E1371" s="121"/>
      <c r="F1371" s="122" t="s">
        <v>153</v>
      </c>
      <c r="G1371" s="205">
        <v>41330</v>
      </c>
      <c r="H1371" s="145">
        <v>40428</v>
      </c>
      <c r="I1371" s="125">
        <f t="shared" si="56"/>
        <v>97.8175659327365</v>
      </c>
      <c r="J1371" s="122" t="s">
        <v>228</v>
      </c>
      <c r="K1371" s="122"/>
      <c r="L1371" s="126"/>
    </row>
    <row r="1372" spans="1:12" s="127" customFormat="1" ht="12.75">
      <c r="A1372" s="89"/>
      <c r="B1372" s="90"/>
      <c r="C1372" s="97">
        <v>80146</v>
      </c>
      <c r="D1372" s="90"/>
      <c r="E1372" s="92"/>
      <c r="F1372" s="112" t="s">
        <v>159</v>
      </c>
      <c r="G1372" s="166">
        <f>SUM(G1373)</f>
        <v>5200</v>
      </c>
      <c r="H1372" s="153">
        <f>SUM(H1373)</f>
        <v>3400</v>
      </c>
      <c r="I1372" s="115">
        <f t="shared" si="56"/>
        <v>65.38461538461539</v>
      </c>
      <c r="J1372" s="112"/>
      <c r="K1372" s="112"/>
      <c r="L1372" s="126"/>
    </row>
    <row r="1373" spans="1:12" s="127" customFormat="1" ht="12.75" customHeight="1">
      <c r="A1373" s="118"/>
      <c r="B1373" s="121"/>
      <c r="C1373" s="128"/>
      <c r="D1373" s="148">
        <v>4300</v>
      </c>
      <c r="E1373" s="121"/>
      <c r="F1373" s="122" t="s">
        <v>144</v>
      </c>
      <c r="G1373" s="205">
        <v>5200</v>
      </c>
      <c r="H1373" s="145">
        <v>3400</v>
      </c>
      <c r="I1373" s="125">
        <f t="shared" si="56"/>
        <v>65.38461538461539</v>
      </c>
      <c r="J1373" s="122" t="s">
        <v>623</v>
      </c>
      <c r="K1373" s="122"/>
      <c r="L1373" s="126"/>
    </row>
    <row r="1374" spans="1:12" s="127" customFormat="1" ht="12.75">
      <c r="A1374" s="89"/>
      <c r="B1374" s="92"/>
      <c r="C1374" s="258">
        <v>85154</v>
      </c>
      <c r="D1374" s="152"/>
      <c r="E1374" s="92"/>
      <c r="F1374" s="112" t="s">
        <v>261</v>
      </c>
      <c r="G1374" s="166">
        <f>SUM(G1375:G1380)</f>
        <v>5727</v>
      </c>
      <c r="H1374" s="153">
        <f>SUM(H1375:H1380)</f>
        <v>4079.41</v>
      </c>
      <c r="I1374" s="115">
        <f t="shared" si="56"/>
        <v>71.23118561201326</v>
      </c>
      <c r="J1374" s="112"/>
      <c r="K1374" s="112"/>
      <c r="L1374" s="126"/>
    </row>
    <row r="1375" spans="1:12" s="127" customFormat="1" ht="12.75" customHeight="1">
      <c r="A1375" s="118"/>
      <c r="B1375" s="121"/>
      <c r="C1375" s="258"/>
      <c r="D1375" s="259">
        <v>4110</v>
      </c>
      <c r="E1375" s="121"/>
      <c r="F1375" s="260" t="s">
        <v>129</v>
      </c>
      <c r="G1375" s="261">
        <v>562</v>
      </c>
      <c r="H1375" s="262">
        <v>0</v>
      </c>
      <c r="I1375" s="125">
        <f t="shared" si="56"/>
        <v>0</v>
      </c>
      <c r="J1375" s="122" t="s">
        <v>613</v>
      </c>
      <c r="K1375" s="122"/>
      <c r="L1375" s="126"/>
    </row>
    <row r="1376" spans="1:12" s="127" customFormat="1" ht="12.75">
      <c r="A1376" s="118"/>
      <c r="B1376" s="121"/>
      <c r="C1376" s="258"/>
      <c r="D1376" s="259">
        <v>4120</v>
      </c>
      <c r="E1376" s="121"/>
      <c r="F1376" s="260" t="s">
        <v>131</v>
      </c>
      <c r="G1376" s="261">
        <v>77</v>
      </c>
      <c r="H1376" s="262">
        <v>0</v>
      </c>
      <c r="I1376" s="125">
        <f t="shared" si="56"/>
        <v>0</v>
      </c>
      <c r="J1376" s="122"/>
      <c r="K1376" s="122"/>
      <c r="L1376" s="126"/>
    </row>
    <row r="1377" spans="1:12" s="127" customFormat="1" ht="12.75" customHeight="1">
      <c r="A1377" s="118"/>
      <c r="B1377" s="121"/>
      <c r="C1377" s="258"/>
      <c r="D1377" s="259">
        <v>4170</v>
      </c>
      <c r="E1377" s="121"/>
      <c r="F1377" s="260" t="s">
        <v>133</v>
      </c>
      <c r="G1377" s="261">
        <v>3120</v>
      </c>
      <c r="H1377" s="262">
        <v>2124.33</v>
      </c>
      <c r="I1377" s="125">
        <f t="shared" si="56"/>
        <v>68.0875</v>
      </c>
      <c r="J1377" s="122" t="s">
        <v>614</v>
      </c>
      <c r="K1377" s="122"/>
      <c r="L1377" s="126"/>
    </row>
    <row r="1378" spans="1:12" s="127" customFormat="1" ht="12.75" customHeight="1">
      <c r="A1378" s="118"/>
      <c r="B1378" s="121"/>
      <c r="C1378" s="258"/>
      <c r="D1378" s="259">
        <v>4210</v>
      </c>
      <c r="E1378" s="121"/>
      <c r="F1378" s="260" t="s">
        <v>135</v>
      </c>
      <c r="G1378" s="261">
        <v>300</v>
      </c>
      <c r="H1378" s="262">
        <v>294.9</v>
      </c>
      <c r="I1378" s="125">
        <f t="shared" si="56"/>
        <v>98.29999999999998</v>
      </c>
      <c r="J1378" s="122" t="s">
        <v>615</v>
      </c>
      <c r="K1378" s="122"/>
      <c r="L1378" s="126"/>
    </row>
    <row r="1379" spans="1:12" s="127" customFormat="1" ht="12.75" customHeight="1">
      <c r="A1379" s="118"/>
      <c r="B1379" s="121"/>
      <c r="C1379" s="258"/>
      <c r="D1379" s="259">
        <v>4220</v>
      </c>
      <c r="E1379" s="121"/>
      <c r="F1379" s="260" t="s">
        <v>172</v>
      </c>
      <c r="G1379" s="261">
        <v>1380</v>
      </c>
      <c r="H1379" s="262">
        <v>1378.18</v>
      </c>
      <c r="I1379" s="125">
        <f t="shared" si="56"/>
        <v>99.868115942029</v>
      </c>
      <c r="J1379" s="122" t="s">
        <v>616</v>
      </c>
      <c r="K1379" s="122"/>
      <c r="L1379" s="126"/>
    </row>
    <row r="1380" spans="1:12" s="127" customFormat="1" ht="12.75" customHeight="1">
      <c r="A1380" s="118"/>
      <c r="B1380" s="121"/>
      <c r="C1380" s="258"/>
      <c r="D1380" s="263">
        <v>4300</v>
      </c>
      <c r="E1380" s="121"/>
      <c r="F1380" s="260" t="s">
        <v>144</v>
      </c>
      <c r="G1380" s="261">
        <v>288</v>
      </c>
      <c r="H1380" s="262">
        <v>282</v>
      </c>
      <c r="I1380" s="125">
        <f t="shared" si="56"/>
        <v>97.91666666666666</v>
      </c>
      <c r="J1380" s="260" t="s">
        <v>653</v>
      </c>
      <c r="K1380" s="260"/>
      <c r="L1380" s="126"/>
    </row>
    <row r="1381" spans="1:12" s="127" customFormat="1" ht="12.75">
      <c r="A1381" s="89"/>
      <c r="B1381" s="90"/>
      <c r="C1381" s="91">
        <v>85401</v>
      </c>
      <c r="D1381" s="90"/>
      <c r="E1381" s="92"/>
      <c r="F1381" s="112" t="s">
        <v>225</v>
      </c>
      <c r="G1381" s="113">
        <f>SUM(G1382:G1386)</f>
        <v>76496</v>
      </c>
      <c r="H1381" s="114">
        <f>SUM(H1382:H1386)</f>
        <v>48367.22</v>
      </c>
      <c r="I1381" s="115">
        <f t="shared" si="56"/>
        <v>63.22843024471868</v>
      </c>
      <c r="J1381" s="112"/>
      <c r="K1381" s="112"/>
      <c r="L1381" s="126"/>
    </row>
    <row r="1382" spans="1:12" s="127" customFormat="1" ht="12.75" customHeight="1">
      <c r="A1382" s="118"/>
      <c r="B1382" s="119"/>
      <c r="C1382" s="120"/>
      <c r="D1382" s="119">
        <v>4010</v>
      </c>
      <c r="E1382" s="121"/>
      <c r="F1382" s="122" t="s">
        <v>125</v>
      </c>
      <c r="G1382" s="205">
        <v>57408</v>
      </c>
      <c r="H1382" s="145">
        <v>34187.31</v>
      </c>
      <c r="I1382" s="125">
        <f t="shared" si="56"/>
        <v>59.55147366220736</v>
      </c>
      <c r="J1382" s="122" t="s">
        <v>210</v>
      </c>
      <c r="K1382" s="122"/>
      <c r="L1382" s="126"/>
    </row>
    <row r="1383" spans="1:12" s="127" customFormat="1" ht="12.75" customHeight="1">
      <c r="A1383" s="118"/>
      <c r="B1383" s="119"/>
      <c r="C1383" s="128"/>
      <c r="D1383" s="119">
        <v>4040</v>
      </c>
      <c r="E1383" s="121"/>
      <c r="F1383" s="122" t="s">
        <v>127</v>
      </c>
      <c r="G1383" s="205">
        <v>3923</v>
      </c>
      <c r="H1383" s="145">
        <v>3922.1</v>
      </c>
      <c r="I1383" s="125">
        <f t="shared" si="56"/>
        <v>99.9770583736936</v>
      </c>
      <c r="J1383" s="122" t="s">
        <v>211</v>
      </c>
      <c r="K1383" s="122"/>
      <c r="L1383" s="126"/>
    </row>
    <row r="1384" spans="1:12" s="127" customFormat="1" ht="12.75" customHeight="1">
      <c r="A1384" s="118"/>
      <c r="B1384" s="119"/>
      <c r="C1384" s="128"/>
      <c r="D1384" s="119">
        <v>4110</v>
      </c>
      <c r="E1384" s="121"/>
      <c r="F1384" s="122" t="s">
        <v>129</v>
      </c>
      <c r="G1384" s="205">
        <v>10633</v>
      </c>
      <c r="H1384" s="145">
        <v>6488.9</v>
      </c>
      <c r="I1384" s="125">
        <f t="shared" si="56"/>
        <v>61.02605097338474</v>
      </c>
      <c r="J1384" s="122" t="s">
        <v>212</v>
      </c>
      <c r="K1384" s="122"/>
      <c r="L1384" s="126"/>
    </row>
    <row r="1385" spans="1:12" s="127" customFormat="1" ht="12.75" customHeight="1">
      <c r="A1385" s="118"/>
      <c r="B1385" s="119"/>
      <c r="C1385" s="128"/>
      <c r="D1385" s="119">
        <v>4120</v>
      </c>
      <c r="E1385" s="121"/>
      <c r="F1385" s="122" t="s">
        <v>131</v>
      </c>
      <c r="G1385" s="205">
        <v>1512</v>
      </c>
      <c r="H1385" s="145">
        <v>805.91</v>
      </c>
      <c r="I1385" s="125">
        <f t="shared" si="56"/>
        <v>53.300925925925924</v>
      </c>
      <c r="J1385" s="122" t="s">
        <v>213</v>
      </c>
      <c r="K1385" s="122"/>
      <c r="L1385" s="126"/>
    </row>
    <row r="1386" spans="1:12" s="127" customFormat="1" ht="12.75" customHeight="1">
      <c r="A1386" s="118"/>
      <c r="B1386" s="119"/>
      <c r="C1386" s="130"/>
      <c r="D1386" s="119">
        <v>4440</v>
      </c>
      <c r="E1386" s="121"/>
      <c r="F1386" s="122" t="s">
        <v>153</v>
      </c>
      <c r="G1386" s="205">
        <v>3020</v>
      </c>
      <c r="H1386" s="145">
        <v>2963</v>
      </c>
      <c r="I1386" s="125">
        <f t="shared" si="56"/>
        <v>98.11258278145696</v>
      </c>
      <c r="J1386" s="122" t="s">
        <v>228</v>
      </c>
      <c r="K1386" s="122"/>
      <c r="L1386" s="126"/>
    </row>
    <row r="1387" spans="1:12" s="127" customFormat="1" ht="26.25" customHeight="1">
      <c r="A1387" s="89"/>
      <c r="B1387" s="90"/>
      <c r="C1387" s="130">
        <v>85412</v>
      </c>
      <c r="D1387" s="90"/>
      <c r="E1387" s="92"/>
      <c r="F1387" s="112" t="s">
        <v>263</v>
      </c>
      <c r="G1387" s="166">
        <f>SUM(G1388)</f>
        <v>45843</v>
      </c>
      <c r="H1387" s="153">
        <f>SUM(H1388)</f>
        <v>31350</v>
      </c>
      <c r="I1387" s="115">
        <f t="shared" si="56"/>
        <v>68.38557686015314</v>
      </c>
      <c r="J1387" s="112"/>
      <c r="K1387" s="112"/>
      <c r="L1387" s="126"/>
    </row>
    <row r="1388" spans="1:12" s="127" customFormat="1" ht="12.75" customHeight="1">
      <c r="A1388" s="118"/>
      <c r="B1388" s="119"/>
      <c r="C1388" s="130"/>
      <c r="D1388" s="119">
        <v>4300</v>
      </c>
      <c r="E1388" s="121"/>
      <c r="F1388" s="122" t="s">
        <v>144</v>
      </c>
      <c r="G1388" s="205">
        <v>45843</v>
      </c>
      <c r="H1388" s="145">
        <v>31350</v>
      </c>
      <c r="I1388" s="125">
        <f t="shared" si="56"/>
        <v>68.38557686015314</v>
      </c>
      <c r="J1388" s="122" t="s">
        <v>600</v>
      </c>
      <c r="K1388" s="122"/>
      <c r="L1388" s="126"/>
    </row>
    <row r="1389" spans="1:12" s="142" customFormat="1" ht="12.75">
      <c r="A1389" s="118"/>
      <c r="B1389" s="118"/>
      <c r="C1389" s="143"/>
      <c r="D1389" s="118"/>
      <c r="E1389" s="144"/>
      <c r="F1389" s="122"/>
      <c r="G1389" s="123"/>
      <c r="H1389" s="124"/>
      <c r="I1389" s="115"/>
      <c r="J1389" s="122"/>
      <c r="K1389" s="122"/>
      <c r="L1389" s="116"/>
    </row>
    <row r="1390" spans="1:12" s="111" customFormat="1" ht="13.5" customHeight="1">
      <c r="A1390" s="103" t="s">
        <v>654</v>
      </c>
      <c r="B1390" s="103"/>
      <c r="C1390" s="139"/>
      <c r="D1390" s="103"/>
      <c r="E1390" s="140"/>
      <c r="F1390" s="107" t="s">
        <v>655</v>
      </c>
      <c r="G1390" s="108">
        <f>SUM(G1391:G1412)/2</f>
        <v>667651</v>
      </c>
      <c r="H1390" s="109">
        <f>SUM(H1391:H1412)/2</f>
        <v>418361.08999999997</v>
      </c>
      <c r="I1390" s="110">
        <f aca="true" t="shared" si="57" ref="I1390:I1412">H1390/G1390*100</f>
        <v>62.66164358324933</v>
      </c>
      <c r="J1390" s="107"/>
      <c r="K1390" s="107"/>
      <c r="L1390" s="33"/>
    </row>
    <row r="1391" spans="1:12" s="117" customFormat="1" ht="12.75">
      <c r="A1391" s="89"/>
      <c r="B1391" s="90"/>
      <c r="C1391" s="91">
        <v>80101</v>
      </c>
      <c r="D1391" s="90"/>
      <c r="E1391" s="92"/>
      <c r="F1391" s="112" t="s">
        <v>428</v>
      </c>
      <c r="G1391" s="113">
        <f>SUM(G1392:G1406)</f>
        <v>636071</v>
      </c>
      <c r="H1391" s="114">
        <f>SUM(H1392:H1406)</f>
        <v>391705.08999999997</v>
      </c>
      <c r="I1391" s="115">
        <f t="shared" si="57"/>
        <v>61.58197591149415</v>
      </c>
      <c r="J1391" s="112"/>
      <c r="K1391" s="112"/>
      <c r="L1391" s="116"/>
    </row>
    <row r="1392" spans="1:12" s="142" customFormat="1" ht="12.75" customHeight="1">
      <c r="A1392" s="118"/>
      <c r="B1392" s="119"/>
      <c r="C1392" s="141"/>
      <c r="D1392" s="119">
        <v>3020</v>
      </c>
      <c r="E1392" s="121"/>
      <c r="F1392" s="122" t="s">
        <v>123</v>
      </c>
      <c r="G1392" s="205">
        <v>2760</v>
      </c>
      <c r="H1392" s="145">
        <v>300</v>
      </c>
      <c r="I1392" s="125">
        <f t="shared" si="57"/>
        <v>10.869565217391305</v>
      </c>
      <c r="J1392" s="122" t="s">
        <v>589</v>
      </c>
      <c r="K1392" s="122"/>
      <c r="L1392" s="116"/>
    </row>
    <row r="1393" spans="1:12" s="127" customFormat="1" ht="12.75" customHeight="1">
      <c r="A1393" s="118"/>
      <c r="B1393" s="121"/>
      <c r="C1393" s="128"/>
      <c r="D1393" s="148">
        <v>4010</v>
      </c>
      <c r="E1393" s="121"/>
      <c r="F1393" s="122" t="s">
        <v>125</v>
      </c>
      <c r="G1393" s="205">
        <v>428949</v>
      </c>
      <c r="H1393" s="145">
        <v>238966.08</v>
      </c>
      <c r="I1393" s="125">
        <f t="shared" si="57"/>
        <v>55.70967177916255</v>
      </c>
      <c r="J1393" s="122" t="s">
        <v>210</v>
      </c>
      <c r="K1393" s="122"/>
      <c r="L1393" s="126"/>
    </row>
    <row r="1394" spans="1:12" s="127" customFormat="1" ht="12.75" customHeight="1">
      <c r="A1394" s="118"/>
      <c r="B1394" s="119"/>
      <c r="C1394" s="128"/>
      <c r="D1394" s="119">
        <v>4040</v>
      </c>
      <c r="E1394" s="121"/>
      <c r="F1394" s="122" t="s">
        <v>127</v>
      </c>
      <c r="G1394" s="205">
        <v>35891</v>
      </c>
      <c r="H1394" s="145">
        <v>35891</v>
      </c>
      <c r="I1394" s="125">
        <f t="shared" si="57"/>
        <v>100</v>
      </c>
      <c r="J1394" s="122" t="s">
        <v>211</v>
      </c>
      <c r="K1394" s="122"/>
      <c r="L1394" s="126"/>
    </row>
    <row r="1395" spans="1:12" s="127" customFormat="1" ht="12.75" customHeight="1">
      <c r="A1395" s="118"/>
      <c r="B1395" s="119"/>
      <c r="C1395" s="128"/>
      <c r="D1395" s="119">
        <v>4110</v>
      </c>
      <c r="E1395" s="121"/>
      <c r="F1395" s="122" t="s">
        <v>129</v>
      </c>
      <c r="G1395" s="205">
        <v>70766</v>
      </c>
      <c r="H1395" s="145">
        <v>46026.56</v>
      </c>
      <c r="I1395" s="125">
        <f t="shared" si="57"/>
        <v>65.04049967498517</v>
      </c>
      <c r="J1395" s="122" t="s">
        <v>212</v>
      </c>
      <c r="K1395" s="122"/>
      <c r="L1395" s="126"/>
    </row>
    <row r="1396" spans="1:12" s="127" customFormat="1" ht="12.75" customHeight="1">
      <c r="A1396" s="118"/>
      <c r="B1396" s="119"/>
      <c r="C1396" s="128"/>
      <c r="D1396" s="119">
        <v>4120</v>
      </c>
      <c r="E1396" s="121"/>
      <c r="F1396" s="122" t="s">
        <v>131</v>
      </c>
      <c r="G1396" s="205">
        <v>11430</v>
      </c>
      <c r="H1396" s="145">
        <v>6196.24</v>
      </c>
      <c r="I1396" s="125">
        <f t="shared" si="57"/>
        <v>54.210323709536304</v>
      </c>
      <c r="J1396" s="122" t="s">
        <v>213</v>
      </c>
      <c r="K1396" s="122"/>
      <c r="L1396" s="126"/>
    </row>
    <row r="1397" spans="1:12" s="127" customFormat="1" ht="12.75" customHeight="1">
      <c r="A1397" s="118"/>
      <c r="B1397" s="119"/>
      <c r="C1397" s="128"/>
      <c r="D1397" s="119">
        <v>4210</v>
      </c>
      <c r="E1397" s="121"/>
      <c r="F1397" s="122" t="s">
        <v>135</v>
      </c>
      <c r="G1397" s="205">
        <v>5531</v>
      </c>
      <c r="H1397" s="145">
        <v>2773.65</v>
      </c>
      <c r="I1397" s="125">
        <f t="shared" si="57"/>
        <v>50.14735129271379</v>
      </c>
      <c r="J1397" s="122" t="s">
        <v>217</v>
      </c>
      <c r="K1397" s="122"/>
      <c r="L1397" s="126"/>
    </row>
    <row r="1398" spans="1:12" s="127" customFormat="1" ht="12.75" customHeight="1">
      <c r="A1398" s="118"/>
      <c r="B1398" s="119"/>
      <c r="C1398" s="128"/>
      <c r="D1398" s="119">
        <v>4240</v>
      </c>
      <c r="E1398" s="121"/>
      <c r="F1398" s="122" t="s">
        <v>137</v>
      </c>
      <c r="G1398" s="205">
        <v>1559</v>
      </c>
      <c r="H1398" s="145">
        <v>1003</v>
      </c>
      <c r="I1398" s="125">
        <f t="shared" si="57"/>
        <v>64.33611289288005</v>
      </c>
      <c r="J1398" s="122" t="s">
        <v>234</v>
      </c>
      <c r="K1398" s="122"/>
      <c r="L1398" s="126"/>
    </row>
    <row r="1399" spans="1:12" s="127" customFormat="1" ht="12.75" customHeight="1">
      <c r="A1399" s="118"/>
      <c r="B1399" s="119"/>
      <c r="C1399" s="128"/>
      <c r="D1399" s="119">
        <v>4260</v>
      </c>
      <c r="E1399" s="121"/>
      <c r="F1399" s="122" t="s">
        <v>139</v>
      </c>
      <c r="G1399" s="205">
        <v>39000</v>
      </c>
      <c r="H1399" s="145">
        <v>29002.17</v>
      </c>
      <c r="I1399" s="125">
        <f t="shared" si="57"/>
        <v>74.36453846153846</v>
      </c>
      <c r="J1399" s="149" t="s">
        <v>499</v>
      </c>
      <c r="K1399" s="149"/>
      <c r="L1399" s="126"/>
    </row>
    <row r="1400" spans="1:12" s="127" customFormat="1" ht="12.75" customHeight="1">
      <c r="A1400" s="118"/>
      <c r="B1400" s="119"/>
      <c r="C1400" s="128"/>
      <c r="D1400" s="119">
        <v>4270</v>
      </c>
      <c r="E1400" s="121"/>
      <c r="F1400" s="122" t="s">
        <v>141</v>
      </c>
      <c r="G1400" s="205">
        <v>3228</v>
      </c>
      <c r="H1400" s="145">
        <v>960.08</v>
      </c>
      <c r="I1400" s="125">
        <f t="shared" si="57"/>
        <v>29.742255266418837</v>
      </c>
      <c r="J1400" s="122" t="s">
        <v>592</v>
      </c>
      <c r="K1400" s="122"/>
      <c r="L1400" s="126"/>
    </row>
    <row r="1401" spans="1:12" s="127" customFormat="1" ht="12.75" customHeight="1">
      <c r="A1401" s="118"/>
      <c r="B1401" s="119"/>
      <c r="C1401" s="128"/>
      <c r="D1401" s="119">
        <v>4280</v>
      </c>
      <c r="E1401" s="121"/>
      <c r="F1401" s="122" t="s">
        <v>142</v>
      </c>
      <c r="G1401" s="205">
        <v>400</v>
      </c>
      <c r="H1401" s="145">
        <v>0</v>
      </c>
      <c r="I1401" s="125">
        <f t="shared" si="57"/>
        <v>0</v>
      </c>
      <c r="J1401" s="122" t="s">
        <v>143</v>
      </c>
      <c r="K1401" s="122"/>
      <c r="L1401" s="126"/>
    </row>
    <row r="1402" spans="1:12" s="127" customFormat="1" ht="12.75" customHeight="1">
      <c r="A1402" s="118"/>
      <c r="B1402" s="119"/>
      <c r="C1402" s="128"/>
      <c r="D1402" s="119">
        <v>4300</v>
      </c>
      <c r="E1402" s="121"/>
      <c r="F1402" s="122" t="s">
        <v>144</v>
      </c>
      <c r="G1402" s="205">
        <v>14000</v>
      </c>
      <c r="H1402" s="145">
        <v>9723.01</v>
      </c>
      <c r="I1402" s="125">
        <f t="shared" si="57"/>
        <v>69.45007142857142</v>
      </c>
      <c r="J1402" s="122" t="s">
        <v>638</v>
      </c>
      <c r="K1402" s="122"/>
      <c r="L1402" s="126"/>
    </row>
    <row r="1403" spans="1:12" s="127" customFormat="1" ht="12.75">
      <c r="A1403" s="118"/>
      <c r="B1403" s="119"/>
      <c r="C1403" s="128"/>
      <c r="D1403" s="119">
        <v>4350</v>
      </c>
      <c r="E1403" s="121"/>
      <c r="F1403" s="122" t="s">
        <v>146</v>
      </c>
      <c r="G1403" s="205">
        <v>900</v>
      </c>
      <c r="H1403" s="145">
        <v>247.3</v>
      </c>
      <c r="I1403" s="125">
        <f t="shared" si="57"/>
        <v>27.477777777777778</v>
      </c>
      <c r="J1403" s="122"/>
      <c r="K1403" s="122"/>
      <c r="L1403" s="126"/>
    </row>
    <row r="1404" spans="1:12" s="127" customFormat="1" ht="12.75" customHeight="1">
      <c r="A1404" s="118"/>
      <c r="B1404" s="119"/>
      <c r="C1404" s="128"/>
      <c r="D1404" s="119">
        <v>4410</v>
      </c>
      <c r="E1404" s="121"/>
      <c r="F1404" s="122" t="s">
        <v>180</v>
      </c>
      <c r="G1404" s="205">
        <v>323</v>
      </c>
      <c r="H1404" s="145">
        <v>0</v>
      </c>
      <c r="I1404" s="125">
        <f t="shared" si="57"/>
        <v>0</v>
      </c>
      <c r="J1404" s="122" t="s">
        <v>656</v>
      </c>
      <c r="K1404" s="122"/>
      <c r="L1404" s="126"/>
    </row>
    <row r="1405" spans="1:12" s="127" customFormat="1" ht="12.75" customHeight="1">
      <c r="A1405" s="118"/>
      <c r="B1405" s="119"/>
      <c r="C1405" s="128"/>
      <c r="D1405" s="119">
        <v>4430</v>
      </c>
      <c r="E1405" s="121"/>
      <c r="F1405" s="122" t="s">
        <v>151</v>
      </c>
      <c r="G1405" s="205">
        <v>434</v>
      </c>
      <c r="H1405" s="145">
        <v>168</v>
      </c>
      <c r="I1405" s="125">
        <f t="shared" si="57"/>
        <v>38.70967741935484</v>
      </c>
      <c r="J1405" s="122" t="s">
        <v>657</v>
      </c>
      <c r="K1405" s="122"/>
      <c r="L1405" s="126"/>
    </row>
    <row r="1406" spans="1:12" s="127" customFormat="1" ht="12.75" customHeight="1">
      <c r="A1406" s="118"/>
      <c r="B1406" s="119"/>
      <c r="C1406" s="130"/>
      <c r="D1406" s="119">
        <v>4440</v>
      </c>
      <c r="E1406" s="121"/>
      <c r="F1406" s="122" t="s">
        <v>153</v>
      </c>
      <c r="G1406" s="205">
        <v>20900</v>
      </c>
      <c r="H1406" s="145">
        <v>20448</v>
      </c>
      <c r="I1406" s="125">
        <f t="shared" si="57"/>
        <v>97.83732057416267</v>
      </c>
      <c r="J1406" s="122" t="s">
        <v>228</v>
      </c>
      <c r="K1406" s="122"/>
      <c r="L1406" s="126"/>
    </row>
    <row r="1407" spans="1:12" s="127" customFormat="1" ht="12.75">
      <c r="A1407" s="89"/>
      <c r="B1407" s="90"/>
      <c r="C1407" s="97">
        <v>80146</v>
      </c>
      <c r="D1407" s="90"/>
      <c r="E1407" s="92"/>
      <c r="F1407" s="112" t="s">
        <v>159</v>
      </c>
      <c r="G1407" s="166">
        <f>SUM(G1408)</f>
        <v>4000</v>
      </c>
      <c r="H1407" s="153">
        <f>SUM(H1408)</f>
        <v>360</v>
      </c>
      <c r="I1407" s="115">
        <f t="shared" si="57"/>
        <v>9</v>
      </c>
      <c r="J1407" s="112"/>
      <c r="K1407" s="112"/>
      <c r="L1407" s="126"/>
    </row>
    <row r="1408" spans="1:12" s="127" customFormat="1" ht="12.75" customHeight="1">
      <c r="A1408" s="118"/>
      <c r="B1408" s="121"/>
      <c r="C1408" s="128"/>
      <c r="D1408" s="148">
        <v>4300</v>
      </c>
      <c r="E1408" s="121"/>
      <c r="F1408" s="122" t="s">
        <v>144</v>
      </c>
      <c r="G1408" s="205">
        <v>4000</v>
      </c>
      <c r="H1408" s="145">
        <v>360</v>
      </c>
      <c r="I1408" s="125">
        <f t="shared" si="57"/>
        <v>9</v>
      </c>
      <c r="J1408" s="122" t="s">
        <v>523</v>
      </c>
      <c r="K1408" s="122"/>
      <c r="L1408" s="126"/>
    </row>
    <row r="1409" spans="1:12" s="127" customFormat="1" ht="12.75" hidden="1">
      <c r="A1409" s="89"/>
      <c r="B1409" s="90"/>
      <c r="C1409" s="91">
        <v>85401</v>
      </c>
      <c r="D1409" s="90"/>
      <c r="E1409" s="92"/>
      <c r="F1409" s="112" t="s">
        <v>225</v>
      </c>
      <c r="G1409" s="113">
        <f>SUM(G1410:G1410)</f>
        <v>0</v>
      </c>
      <c r="H1409" s="114">
        <f>SUM(H1410:H1410)</f>
        <v>0</v>
      </c>
      <c r="I1409" s="115" t="e">
        <f t="shared" si="57"/>
        <v>#DIV/0!</v>
      </c>
      <c r="J1409" s="112"/>
      <c r="K1409" s="112"/>
      <c r="L1409" s="126"/>
    </row>
    <row r="1410" spans="1:12" s="127" customFormat="1" ht="12.75" customHeight="1" hidden="1">
      <c r="A1410" s="118"/>
      <c r="B1410" s="119"/>
      <c r="C1410" s="120"/>
      <c r="D1410" s="119">
        <v>4040</v>
      </c>
      <c r="E1410" s="121"/>
      <c r="F1410" s="122" t="s">
        <v>334</v>
      </c>
      <c r="G1410" s="205">
        <v>0</v>
      </c>
      <c r="H1410" s="145">
        <v>0</v>
      </c>
      <c r="I1410" s="125" t="e">
        <f t="shared" si="57"/>
        <v>#DIV/0!</v>
      </c>
      <c r="J1410" s="122" t="s">
        <v>658</v>
      </c>
      <c r="K1410" s="122"/>
      <c r="L1410" s="126"/>
    </row>
    <row r="1411" spans="1:12" s="127" customFormat="1" ht="25.5" customHeight="1">
      <c r="A1411" s="89"/>
      <c r="B1411" s="90"/>
      <c r="C1411" s="130">
        <v>85412</v>
      </c>
      <c r="D1411" s="90"/>
      <c r="E1411" s="92"/>
      <c r="F1411" s="112" t="s">
        <v>263</v>
      </c>
      <c r="G1411" s="166">
        <f>SUM(G1412)</f>
        <v>27580</v>
      </c>
      <c r="H1411" s="153">
        <f>SUM(H1412)</f>
        <v>26296</v>
      </c>
      <c r="I1411" s="115">
        <f t="shared" si="57"/>
        <v>95.34445250181291</v>
      </c>
      <c r="J1411" s="112"/>
      <c r="K1411" s="112"/>
      <c r="L1411" s="126"/>
    </row>
    <row r="1412" spans="1:12" s="127" customFormat="1" ht="12.75" customHeight="1">
      <c r="A1412" s="118"/>
      <c r="B1412" s="119"/>
      <c r="C1412" s="130"/>
      <c r="D1412" s="119">
        <v>4300</v>
      </c>
      <c r="E1412" s="121"/>
      <c r="F1412" s="122" t="s">
        <v>144</v>
      </c>
      <c r="G1412" s="205">
        <v>27580</v>
      </c>
      <c r="H1412" s="145">
        <v>26296</v>
      </c>
      <c r="I1412" s="125">
        <f t="shared" si="57"/>
        <v>95.34445250181291</v>
      </c>
      <c r="J1412" s="122" t="s">
        <v>600</v>
      </c>
      <c r="K1412" s="122"/>
      <c r="L1412" s="126"/>
    </row>
    <row r="1413" spans="1:12" s="142" customFormat="1" ht="12.75">
      <c r="A1413" s="118"/>
      <c r="B1413" s="118"/>
      <c r="C1413" s="143"/>
      <c r="D1413" s="118"/>
      <c r="E1413" s="144"/>
      <c r="F1413" s="122"/>
      <c r="G1413" s="123"/>
      <c r="H1413" s="124"/>
      <c r="I1413" s="115"/>
      <c r="J1413" s="112"/>
      <c r="K1413" s="112"/>
      <c r="L1413" s="116"/>
    </row>
    <row r="1414" spans="1:12" s="117" customFormat="1" ht="13.5" customHeight="1">
      <c r="A1414" s="89" t="s">
        <v>659</v>
      </c>
      <c r="B1414" s="89"/>
      <c r="C1414" s="139"/>
      <c r="D1414" s="103"/>
      <c r="E1414" s="140"/>
      <c r="F1414" s="107" t="s">
        <v>660</v>
      </c>
      <c r="G1414" s="108">
        <f>SUM(G1415:G1434)/2</f>
        <v>770102</v>
      </c>
      <c r="H1414" s="109">
        <f>SUM(H1415:H1434)/2</f>
        <v>435604.16</v>
      </c>
      <c r="I1414" s="110">
        <f aca="true" t="shared" si="58" ref="I1414:I1434">H1414/G1414*100</f>
        <v>56.5644758746244</v>
      </c>
      <c r="J1414" s="107"/>
      <c r="K1414" s="107"/>
      <c r="L1414" s="116"/>
    </row>
    <row r="1415" spans="1:12" s="117" customFormat="1" ht="12.75">
      <c r="A1415" s="89"/>
      <c r="B1415" s="90"/>
      <c r="C1415" s="91">
        <v>80101</v>
      </c>
      <c r="D1415" s="90"/>
      <c r="E1415" s="92"/>
      <c r="F1415" s="112" t="s">
        <v>428</v>
      </c>
      <c r="G1415" s="113">
        <f>SUM(G1416:G1430)</f>
        <v>734764</v>
      </c>
      <c r="H1415" s="114">
        <f>SUM(H1416:H1430)</f>
        <v>421989.16</v>
      </c>
      <c r="I1415" s="115">
        <f t="shared" si="58"/>
        <v>57.43193188561225</v>
      </c>
      <c r="J1415" s="112"/>
      <c r="K1415" s="112"/>
      <c r="L1415" s="116"/>
    </row>
    <row r="1416" spans="1:12" s="142" customFormat="1" ht="12.75" customHeight="1">
      <c r="A1416" s="118"/>
      <c r="B1416" s="119"/>
      <c r="C1416" s="141"/>
      <c r="D1416" s="119">
        <v>3020</v>
      </c>
      <c r="E1416" s="121"/>
      <c r="F1416" s="122" t="s">
        <v>123</v>
      </c>
      <c r="G1416" s="205">
        <v>3050</v>
      </c>
      <c r="H1416" s="145">
        <v>205.87</v>
      </c>
      <c r="I1416" s="125">
        <f t="shared" si="58"/>
        <v>6.749836065573771</v>
      </c>
      <c r="J1416" s="122" t="s">
        <v>589</v>
      </c>
      <c r="K1416" s="122"/>
      <c r="L1416" s="116"/>
    </row>
    <row r="1417" spans="1:12" s="127" customFormat="1" ht="12.75" customHeight="1">
      <c r="A1417" s="118"/>
      <c r="B1417" s="121"/>
      <c r="C1417" s="128"/>
      <c r="D1417" s="148">
        <v>4010</v>
      </c>
      <c r="E1417" s="121"/>
      <c r="F1417" s="122" t="s">
        <v>125</v>
      </c>
      <c r="G1417" s="205">
        <v>482439</v>
      </c>
      <c r="H1417" s="145">
        <v>260299.13</v>
      </c>
      <c r="I1417" s="125">
        <f t="shared" si="58"/>
        <v>53.95482744968794</v>
      </c>
      <c r="J1417" s="122" t="s">
        <v>210</v>
      </c>
      <c r="K1417" s="122"/>
      <c r="L1417" s="126"/>
    </row>
    <row r="1418" spans="1:12" s="127" customFormat="1" ht="12.75" customHeight="1">
      <c r="A1418" s="118"/>
      <c r="B1418" s="119"/>
      <c r="C1418" s="128"/>
      <c r="D1418" s="119">
        <v>4040</v>
      </c>
      <c r="E1418" s="121"/>
      <c r="F1418" s="122" t="s">
        <v>127</v>
      </c>
      <c r="G1418" s="205">
        <v>39297</v>
      </c>
      <c r="H1418" s="145">
        <v>39296.7</v>
      </c>
      <c r="I1418" s="125">
        <f t="shared" si="58"/>
        <v>99.99923658294524</v>
      </c>
      <c r="J1418" s="122" t="s">
        <v>211</v>
      </c>
      <c r="K1418" s="122"/>
      <c r="L1418" s="126"/>
    </row>
    <row r="1419" spans="1:12" s="127" customFormat="1" ht="12.75" customHeight="1">
      <c r="A1419" s="118"/>
      <c r="B1419" s="119"/>
      <c r="C1419" s="128"/>
      <c r="D1419" s="119">
        <v>4110</v>
      </c>
      <c r="E1419" s="121"/>
      <c r="F1419" s="122" t="s">
        <v>129</v>
      </c>
      <c r="G1419" s="205">
        <v>83248</v>
      </c>
      <c r="H1419" s="145">
        <v>52790.93</v>
      </c>
      <c r="I1419" s="125">
        <f t="shared" si="58"/>
        <v>63.414051989236974</v>
      </c>
      <c r="J1419" s="122" t="s">
        <v>212</v>
      </c>
      <c r="K1419" s="122"/>
      <c r="L1419" s="126"/>
    </row>
    <row r="1420" spans="1:12" s="127" customFormat="1" ht="12.75" customHeight="1">
      <c r="A1420" s="118"/>
      <c r="B1420" s="119"/>
      <c r="C1420" s="128"/>
      <c r="D1420" s="119">
        <v>4120</v>
      </c>
      <c r="E1420" s="121"/>
      <c r="F1420" s="122" t="s">
        <v>131</v>
      </c>
      <c r="G1420" s="205">
        <v>12575</v>
      </c>
      <c r="H1420" s="145">
        <v>7302.16</v>
      </c>
      <c r="I1420" s="125">
        <f t="shared" si="58"/>
        <v>58.06886679920476</v>
      </c>
      <c r="J1420" s="122" t="s">
        <v>213</v>
      </c>
      <c r="K1420" s="122"/>
      <c r="L1420" s="126"/>
    </row>
    <row r="1421" spans="1:12" s="127" customFormat="1" ht="12.75" customHeight="1">
      <c r="A1421" s="118"/>
      <c r="B1421" s="119"/>
      <c r="C1421" s="128"/>
      <c r="D1421" s="119">
        <v>4170</v>
      </c>
      <c r="E1421" s="121"/>
      <c r="F1421" s="122" t="s">
        <v>133</v>
      </c>
      <c r="G1421" s="205">
        <v>700</v>
      </c>
      <c r="H1421" s="145">
        <v>210</v>
      </c>
      <c r="I1421" s="125">
        <f t="shared" si="58"/>
        <v>30</v>
      </c>
      <c r="J1421" s="122" t="s">
        <v>216</v>
      </c>
      <c r="K1421" s="122"/>
      <c r="L1421" s="126"/>
    </row>
    <row r="1422" spans="1:12" s="127" customFormat="1" ht="12.75" customHeight="1">
      <c r="A1422" s="118"/>
      <c r="B1422" s="119"/>
      <c r="C1422" s="128"/>
      <c r="D1422" s="119">
        <v>4210</v>
      </c>
      <c r="E1422" s="121"/>
      <c r="F1422" s="122" t="s">
        <v>135</v>
      </c>
      <c r="G1422" s="205">
        <v>56000</v>
      </c>
      <c r="H1422" s="145">
        <v>19590.84</v>
      </c>
      <c r="I1422" s="125">
        <f t="shared" si="58"/>
        <v>34.983642857142854</v>
      </c>
      <c r="J1422" s="122" t="s">
        <v>528</v>
      </c>
      <c r="K1422" s="122"/>
      <c r="L1422" s="126"/>
    </row>
    <row r="1423" spans="1:12" s="127" customFormat="1" ht="12.75" customHeight="1">
      <c r="A1423" s="118"/>
      <c r="B1423" s="119"/>
      <c r="C1423" s="128"/>
      <c r="D1423" s="119">
        <v>4240</v>
      </c>
      <c r="E1423" s="121"/>
      <c r="F1423" s="122" t="s">
        <v>137</v>
      </c>
      <c r="G1423" s="205">
        <v>1600</v>
      </c>
      <c r="H1423" s="145">
        <v>308.81</v>
      </c>
      <c r="I1423" s="125">
        <f t="shared" si="58"/>
        <v>19.300625</v>
      </c>
      <c r="J1423" s="122" t="s">
        <v>234</v>
      </c>
      <c r="K1423" s="122"/>
      <c r="L1423" s="126"/>
    </row>
    <row r="1424" spans="1:12" s="127" customFormat="1" ht="12.75" customHeight="1">
      <c r="A1424" s="118"/>
      <c r="B1424" s="119"/>
      <c r="C1424" s="128"/>
      <c r="D1424" s="119">
        <v>4260</v>
      </c>
      <c r="E1424" s="121"/>
      <c r="F1424" s="122" t="s">
        <v>139</v>
      </c>
      <c r="G1424" s="205">
        <v>14000</v>
      </c>
      <c r="H1424" s="145">
        <v>11970.3</v>
      </c>
      <c r="I1424" s="125">
        <f t="shared" si="58"/>
        <v>85.50214285714284</v>
      </c>
      <c r="J1424" s="149" t="s">
        <v>499</v>
      </c>
      <c r="K1424" s="149"/>
      <c r="L1424" s="126"/>
    </row>
    <row r="1425" spans="1:12" s="129" customFormat="1" ht="12.75" customHeight="1">
      <c r="A1425" s="118"/>
      <c r="B1425" s="119"/>
      <c r="C1425" s="128"/>
      <c r="D1425" s="119">
        <v>4270</v>
      </c>
      <c r="E1425" s="121"/>
      <c r="F1425" s="122" t="s">
        <v>141</v>
      </c>
      <c r="G1425" s="205">
        <v>4000</v>
      </c>
      <c r="H1425" s="145">
        <v>97.6</v>
      </c>
      <c r="I1425" s="125">
        <f t="shared" si="58"/>
        <v>2.44</v>
      </c>
      <c r="J1425" s="122" t="s">
        <v>592</v>
      </c>
      <c r="K1425" s="122"/>
      <c r="L1425" s="126"/>
    </row>
    <row r="1426" spans="1:12" s="129" customFormat="1" ht="12.75" customHeight="1">
      <c r="A1426" s="118"/>
      <c r="B1426" s="119"/>
      <c r="C1426" s="128"/>
      <c r="D1426" s="119">
        <v>4280</v>
      </c>
      <c r="E1426" s="121"/>
      <c r="F1426" s="122" t="s">
        <v>142</v>
      </c>
      <c r="G1426" s="205">
        <v>1250</v>
      </c>
      <c r="H1426" s="145">
        <v>111</v>
      </c>
      <c r="I1426" s="125">
        <f t="shared" si="58"/>
        <v>8.88</v>
      </c>
      <c r="J1426" s="122" t="s">
        <v>143</v>
      </c>
      <c r="K1426" s="122"/>
      <c r="L1426" s="126"/>
    </row>
    <row r="1427" spans="1:12" s="129" customFormat="1" ht="12.75" customHeight="1">
      <c r="A1427" s="118"/>
      <c r="B1427" s="119"/>
      <c r="C1427" s="128"/>
      <c r="D1427" s="119">
        <v>4300</v>
      </c>
      <c r="E1427" s="121"/>
      <c r="F1427" s="122" t="s">
        <v>144</v>
      </c>
      <c r="G1427" s="205">
        <v>13500</v>
      </c>
      <c r="H1427" s="145">
        <v>7820.82</v>
      </c>
      <c r="I1427" s="125">
        <f t="shared" si="58"/>
        <v>57.931999999999995</v>
      </c>
      <c r="J1427" s="122" t="s">
        <v>604</v>
      </c>
      <c r="K1427" s="122"/>
      <c r="L1427" s="126"/>
    </row>
    <row r="1428" spans="1:12" s="129" customFormat="1" ht="12.75" customHeight="1">
      <c r="A1428" s="118"/>
      <c r="B1428" s="119"/>
      <c r="C1428" s="128"/>
      <c r="D1428" s="119">
        <v>4410</v>
      </c>
      <c r="E1428" s="121"/>
      <c r="F1428" s="122" t="s">
        <v>180</v>
      </c>
      <c r="G1428" s="205">
        <v>360</v>
      </c>
      <c r="H1428" s="145">
        <v>0</v>
      </c>
      <c r="I1428" s="125">
        <f t="shared" si="58"/>
        <v>0</v>
      </c>
      <c r="J1428" s="122" t="s">
        <v>656</v>
      </c>
      <c r="K1428" s="122"/>
      <c r="L1428" s="126"/>
    </row>
    <row r="1429" spans="1:12" s="129" customFormat="1" ht="12.75" customHeight="1">
      <c r="A1429" s="118"/>
      <c r="B1429" s="119"/>
      <c r="C1429" s="128"/>
      <c r="D1429" s="119">
        <v>4430</v>
      </c>
      <c r="E1429" s="121"/>
      <c r="F1429" s="122" t="s">
        <v>151</v>
      </c>
      <c r="G1429" s="205">
        <v>245</v>
      </c>
      <c r="H1429" s="145">
        <v>0</v>
      </c>
      <c r="I1429" s="125">
        <f t="shared" si="58"/>
        <v>0</v>
      </c>
      <c r="J1429" s="122" t="s">
        <v>611</v>
      </c>
      <c r="K1429" s="122"/>
      <c r="L1429" s="126"/>
    </row>
    <row r="1430" spans="1:12" s="129" customFormat="1" ht="12.75" customHeight="1">
      <c r="A1430" s="118"/>
      <c r="B1430" s="119"/>
      <c r="C1430" s="130"/>
      <c r="D1430" s="119">
        <v>4440</v>
      </c>
      <c r="E1430" s="121"/>
      <c r="F1430" s="122" t="s">
        <v>153</v>
      </c>
      <c r="G1430" s="205">
        <v>22500</v>
      </c>
      <c r="H1430" s="145">
        <v>21985</v>
      </c>
      <c r="I1430" s="125">
        <f t="shared" si="58"/>
        <v>97.71111111111111</v>
      </c>
      <c r="J1430" s="122" t="s">
        <v>228</v>
      </c>
      <c r="K1430" s="122"/>
      <c r="L1430" s="126"/>
    </row>
    <row r="1431" spans="1:12" s="127" customFormat="1" ht="12.75">
      <c r="A1431" s="89"/>
      <c r="B1431" s="90"/>
      <c r="C1431" s="97">
        <v>80146</v>
      </c>
      <c r="D1431" s="90"/>
      <c r="E1431" s="92"/>
      <c r="F1431" s="112" t="s">
        <v>159</v>
      </c>
      <c r="G1431" s="166">
        <f>SUM(G1432)</f>
        <v>3000</v>
      </c>
      <c r="H1431" s="153">
        <f>SUM(H1432)</f>
        <v>1005</v>
      </c>
      <c r="I1431" s="115">
        <f t="shared" si="58"/>
        <v>33.5</v>
      </c>
      <c r="J1431" s="112"/>
      <c r="K1431" s="112"/>
      <c r="L1431" s="126"/>
    </row>
    <row r="1432" spans="1:12" s="127" customFormat="1" ht="12.75" customHeight="1">
      <c r="A1432" s="118"/>
      <c r="B1432" s="121"/>
      <c r="C1432" s="128"/>
      <c r="D1432" s="148">
        <v>4300</v>
      </c>
      <c r="E1432" s="121"/>
      <c r="F1432" s="122" t="s">
        <v>144</v>
      </c>
      <c r="G1432" s="205">
        <v>3000</v>
      </c>
      <c r="H1432" s="145">
        <v>1005</v>
      </c>
      <c r="I1432" s="125">
        <f t="shared" si="58"/>
        <v>33.5</v>
      </c>
      <c r="J1432" s="122" t="s">
        <v>623</v>
      </c>
      <c r="K1432" s="122"/>
      <c r="L1432" s="126"/>
    </row>
    <row r="1433" spans="1:12" s="127" customFormat="1" ht="25.5" customHeight="1">
      <c r="A1433" s="89"/>
      <c r="B1433" s="90"/>
      <c r="C1433" s="130">
        <v>85412</v>
      </c>
      <c r="D1433" s="90"/>
      <c r="E1433" s="92"/>
      <c r="F1433" s="112" t="s">
        <v>263</v>
      </c>
      <c r="G1433" s="166">
        <f>SUM(G1434)</f>
        <v>32338</v>
      </c>
      <c r="H1433" s="153">
        <f>SUM(H1434)</f>
        <v>12610</v>
      </c>
      <c r="I1433" s="115">
        <f t="shared" si="58"/>
        <v>38.994371946317024</v>
      </c>
      <c r="J1433" s="122"/>
      <c r="K1433" s="122"/>
      <c r="L1433" s="126"/>
    </row>
    <row r="1434" spans="1:12" s="127" customFormat="1" ht="12.75" customHeight="1">
      <c r="A1434" s="89"/>
      <c r="B1434" s="90"/>
      <c r="C1434" s="130"/>
      <c r="D1434" s="119">
        <v>4300</v>
      </c>
      <c r="E1434" s="121"/>
      <c r="F1434" s="122" t="s">
        <v>144</v>
      </c>
      <c r="G1434" s="205">
        <v>32338</v>
      </c>
      <c r="H1434" s="145">
        <v>12610</v>
      </c>
      <c r="I1434" s="125">
        <f t="shared" si="58"/>
        <v>38.994371946317024</v>
      </c>
      <c r="J1434" s="122" t="s">
        <v>661</v>
      </c>
      <c r="K1434" s="122"/>
      <c r="L1434" s="126"/>
    </row>
    <row r="1435" spans="1:12" s="142" customFormat="1" ht="12.75">
      <c r="A1435" s="118"/>
      <c r="B1435" s="118"/>
      <c r="C1435" s="143"/>
      <c r="D1435" s="118"/>
      <c r="E1435" s="144"/>
      <c r="F1435" s="122"/>
      <c r="G1435" s="123"/>
      <c r="H1435" s="124"/>
      <c r="I1435" s="115"/>
      <c r="J1435" s="122"/>
      <c r="K1435" s="122"/>
      <c r="L1435" s="116"/>
    </row>
    <row r="1436" spans="1:12" s="111" customFormat="1" ht="12.75" customHeight="1">
      <c r="A1436" s="103" t="s">
        <v>662</v>
      </c>
      <c r="B1436" s="103"/>
      <c r="C1436" s="139"/>
      <c r="D1436" s="103"/>
      <c r="E1436" s="140"/>
      <c r="F1436" s="107" t="s">
        <v>663</v>
      </c>
      <c r="G1436" s="108">
        <f>SUM(G1437:G1477)/2</f>
        <v>2958421</v>
      </c>
      <c r="H1436" s="109">
        <f>SUM(H1437:H1477)/2</f>
        <v>1678439.31</v>
      </c>
      <c r="I1436" s="110">
        <f aca="true" t="shared" si="59" ref="I1436:I1477">H1436/G1436*100</f>
        <v>56.73429542313282</v>
      </c>
      <c r="J1436" s="107"/>
      <c r="K1436" s="107"/>
      <c r="L1436" s="33"/>
    </row>
    <row r="1437" spans="1:12" s="117" customFormat="1" ht="12.75">
      <c r="A1437" s="89"/>
      <c r="B1437" s="90"/>
      <c r="C1437" s="91">
        <v>80101</v>
      </c>
      <c r="D1437" s="90"/>
      <c r="E1437" s="92"/>
      <c r="F1437" s="112" t="s">
        <v>428</v>
      </c>
      <c r="G1437" s="113">
        <f>SUM(G1438:G1452)</f>
        <v>2658798</v>
      </c>
      <c r="H1437" s="114">
        <f>SUM(H1438:H1452)</f>
        <v>1539355.97</v>
      </c>
      <c r="I1437" s="115">
        <f t="shared" si="59"/>
        <v>57.89668752571651</v>
      </c>
      <c r="J1437" s="112"/>
      <c r="K1437" s="112"/>
      <c r="L1437" s="116"/>
    </row>
    <row r="1438" spans="1:12" s="142" customFormat="1" ht="12.75" customHeight="1">
      <c r="A1438" s="118"/>
      <c r="B1438" s="119"/>
      <c r="C1438" s="141"/>
      <c r="D1438" s="119">
        <v>3020</v>
      </c>
      <c r="E1438" s="121"/>
      <c r="F1438" s="122" t="s">
        <v>123</v>
      </c>
      <c r="G1438" s="205">
        <v>9524</v>
      </c>
      <c r="H1438" s="145">
        <v>1394.14</v>
      </c>
      <c r="I1438" s="125">
        <f t="shared" si="59"/>
        <v>14.638177236455272</v>
      </c>
      <c r="J1438" s="122" t="s">
        <v>589</v>
      </c>
      <c r="K1438" s="122"/>
      <c r="L1438" s="116"/>
    </row>
    <row r="1439" spans="1:12" s="129" customFormat="1" ht="12.75" customHeight="1">
      <c r="A1439" s="118"/>
      <c r="B1439" s="121"/>
      <c r="C1439" s="151"/>
      <c r="D1439" s="148">
        <v>4010</v>
      </c>
      <c r="E1439" s="121"/>
      <c r="F1439" s="122" t="s">
        <v>125</v>
      </c>
      <c r="G1439" s="205">
        <v>1844056</v>
      </c>
      <c r="H1439" s="145">
        <v>977814.03</v>
      </c>
      <c r="I1439" s="125">
        <f t="shared" si="59"/>
        <v>53.02518090556902</v>
      </c>
      <c r="J1439" s="122" t="s">
        <v>210</v>
      </c>
      <c r="K1439" s="122"/>
      <c r="L1439" s="126"/>
    </row>
    <row r="1440" spans="1:12" s="129" customFormat="1" ht="12.75" customHeight="1">
      <c r="A1440" s="118"/>
      <c r="B1440" s="121"/>
      <c r="C1440" s="151"/>
      <c r="D1440" s="148">
        <v>4040</v>
      </c>
      <c r="E1440" s="121"/>
      <c r="F1440" s="122" t="s">
        <v>127</v>
      </c>
      <c r="G1440" s="205">
        <v>151828</v>
      </c>
      <c r="H1440" s="145">
        <v>151827.9</v>
      </c>
      <c r="I1440" s="125">
        <f t="shared" si="59"/>
        <v>99.999934135996</v>
      </c>
      <c r="J1440" s="122" t="s">
        <v>211</v>
      </c>
      <c r="K1440" s="122"/>
      <c r="L1440" s="126"/>
    </row>
    <row r="1441" spans="1:12" s="129" customFormat="1" ht="12.75" customHeight="1">
      <c r="A1441" s="118"/>
      <c r="B1441" s="121"/>
      <c r="C1441" s="151"/>
      <c r="D1441" s="148">
        <v>4110</v>
      </c>
      <c r="E1441" s="121"/>
      <c r="F1441" s="122" t="s">
        <v>129</v>
      </c>
      <c r="G1441" s="205">
        <v>343377</v>
      </c>
      <c r="H1441" s="145">
        <v>199329.8</v>
      </c>
      <c r="I1441" s="125">
        <f t="shared" si="59"/>
        <v>58.049840263034504</v>
      </c>
      <c r="J1441" s="122" t="s">
        <v>212</v>
      </c>
      <c r="K1441" s="122"/>
      <c r="L1441" s="126"/>
    </row>
    <row r="1442" spans="1:12" s="129" customFormat="1" ht="12.75" customHeight="1">
      <c r="A1442" s="118"/>
      <c r="B1442" s="121"/>
      <c r="C1442" s="151"/>
      <c r="D1442" s="148">
        <v>4120</v>
      </c>
      <c r="E1442" s="121"/>
      <c r="F1442" s="122" t="s">
        <v>131</v>
      </c>
      <c r="G1442" s="205">
        <v>47352</v>
      </c>
      <c r="H1442" s="145">
        <v>26998.41</v>
      </c>
      <c r="I1442" s="125">
        <f t="shared" si="59"/>
        <v>57.016409021794225</v>
      </c>
      <c r="J1442" s="122" t="s">
        <v>213</v>
      </c>
      <c r="K1442" s="122"/>
      <c r="L1442" s="126"/>
    </row>
    <row r="1443" spans="1:12" s="129" customFormat="1" ht="12.75" customHeight="1">
      <c r="A1443" s="118"/>
      <c r="B1443" s="121"/>
      <c r="C1443" s="151"/>
      <c r="D1443" s="148">
        <v>4210</v>
      </c>
      <c r="E1443" s="121"/>
      <c r="F1443" s="122" t="s">
        <v>135</v>
      </c>
      <c r="G1443" s="205">
        <v>27000</v>
      </c>
      <c r="H1443" s="145">
        <v>14721.5</v>
      </c>
      <c r="I1443" s="125">
        <f t="shared" si="59"/>
        <v>54.52407407407407</v>
      </c>
      <c r="J1443" s="122" t="s">
        <v>217</v>
      </c>
      <c r="K1443" s="122"/>
      <c r="L1443" s="126"/>
    </row>
    <row r="1444" spans="1:12" s="129" customFormat="1" ht="12.75" customHeight="1">
      <c r="A1444" s="118"/>
      <c r="B1444" s="121"/>
      <c r="C1444" s="151"/>
      <c r="D1444" s="148">
        <v>4240</v>
      </c>
      <c r="E1444" s="121"/>
      <c r="F1444" s="122" t="s">
        <v>137</v>
      </c>
      <c r="G1444" s="205">
        <v>5000</v>
      </c>
      <c r="H1444" s="145">
        <v>1822.96</v>
      </c>
      <c r="I1444" s="125">
        <f t="shared" si="59"/>
        <v>36.4592</v>
      </c>
      <c r="J1444" s="122" t="s">
        <v>234</v>
      </c>
      <c r="K1444" s="122"/>
      <c r="L1444" s="126"/>
    </row>
    <row r="1445" spans="1:12" s="129" customFormat="1" ht="12.75" customHeight="1">
      <c r="A1445" s="118"/>
      <c r="B1445" s="121"/>
      <c r="C1445" s="151"/>
      <c r="D1445" s="148">
        <v>4260</v>
      </c>
      <c r="E1445" s="121"/>
      <c r="F1445" s="122" t="s">
        <v>139</v>
      </c>
      <c r="G1445" s="205">
        <v>84667</v>
      </c>
      <c r="H1445" s="145">
        <v>58850.78</v>
      </c>
      <c r="I1445" s="125">
        <f t="shared" si="59"/>
        <v>69.50852161999363</v>
      </c>
      <c r="J1445" s="149" t="s">
        <v>278</v>
      </c>
      <c r="K1445" s="149"/>
      <c r="L1445" s="126"/>
    </row>
    <row r="1446" spans="1:12" s="129" customFormat="1" ht="12.75" customHeight="1">
      <c r="A1446" s="118"/>
      <c r="B1446" s="119"/>
      <c r="C1446" s="151"/>
      <c r="D1446" s="119">
        <v>4270</v>
      </c>
      <c r="E1446" s="121"/>
      <c r="F1446" s="122" t="s">
        <v>141</v>
      </c>
      <c r="G1446" s="205">
        <v>20500</v>
      </c>
      <c r="H1446" s="145">
        <v>1173.08</v>
      </c>
      <c r="I1446" s="125">
        <f t="shared" si="59"/>
        <v>5.722341463414634</v>
      </c>
      <c r="J1446" s="122" t="s">
        <v>664</v>
      </c>
      <c r="K1446" s="122"/>
      <c r="L1446" s="126"/>
    </row>
    <row r="1447" spans="1:12" s="129" customFormat="1" ht="12.75" customHeight="1">
      <c r="A1447" s="118"/>
      <c r="B1447" s="119"/>
      <c r="C1447" s="151"/>
      <c r="D1447" s="119">
        <v>4280</v>
      </c>
      <c r="E1447" s="121"/>
      <c r="F1447" s="122" t="s">
        <v>142</v>
      </c>
      <c r="G1447" s="205">
        <v>3000</v>
      </c>
      <c r="H1447" s="145">
        <v>224</v>
      </c>
      <c r="I1447" s="125">
        <f t="shared" si="59"/>
        <v>7.466666666666668</v>
      </c>
      <c r="J1447" s="122" t="s">
        <v>143</v>
      </c>
      <c r="K1447" s="122"/>
      <c r="L1447" s="126"/>
    </row>
    <row r="1448" spans="1:12" s="129" customFormat="1" ht="12.75" customHeight="1">
      <c r="A1448" s="118"/>
      <c r="B1448" s="119"/>
      <c r="C1448" s="151"/>
      <c r="D1448" s="119">
        <v>4300</v>
      </c>
      <c r="E1448" s="121"/>
      <c r="F1448" s="122" t="s">
        <v>144</v>
      </c>
      <c r="G1448" s="205">
        <v>24360</v>
      </c>
      <c r="H1448" s="145">
        <v>16342.93</v>
      </c>
      <c r="I1448" s="125">
        <f t="shared" si="59"/>
        <v>67.08920361247948</v>
      </c>
      <c r="J1448" s="122" t="s">
        <v>638</v>
      </c>
      <c r="K1448" s="122"/>
      <c r="L1448" s="126"/>
    </row>
    <row r="1449" spans="1:12" s="129" customFormat="1" ht="12.75" customHeight="1">
      <c r="A1449" s="118"/>
      <c r="B1449" s="119"/>
      <c r="C1449" s="151"/>
      <c r="D1449" s="119">
        <v>4350</v>
      </c>
      <c r="E1449" s="121"/>
      <c r="F1449" s="122" t="s">
        <v>146</v>
      </c>
      <c r="G1449" s="205">
        <v>4658</v>
      </c>
      <c r="H1449" s="145">
        <v>1042.08</v>
      </c>
      <c r="I1449" s="125">
        <f t="shared" si="59"/>
        <v>22.371833404894804</v>
      </c>
      <c r="J1449" s="122" t="s">
        <v>222</v>
      </c>
      <c r="K1449" s="122"/>
      <c r="L1449" s="126"/>
    </row>
    <row r="1450" spans="1:12" s="129" customFormat="1" ht="12.75" customHeight="1">
      <c r="A1450" s="118"/>
      <c r="B1450" s="119"/>
      <c r="C1450" s="151"/>
      <c r="D1450" s="119">
        <v>4410</v>
      </c>
      <c r="E1450" s="121"/>
      <c r="F1450" s="122" t="s">
        <v>148</v>
      </c>
      <c r="G1450" s="205">
        <v>1436</v>
      </c>
      <c r="H1450" s="145">
        <v>1087.36</v>
      </c>
      <c r="I1450" s="125">
        <f t="shared" si="59"/>
        <v>75.72144846796657</v>
      </c>
      <c r="J1450" s="122" t="s">
        <v>327</v>
      </c>
      <c r="K1450" s="122"/>
      <c r="L1450" s="126"/>
    </row>
    <row r="1451" spans="1:12" s="129" customFormat="1" ht="12.75" customHeight="1">
      <c r="A1451" s="118"/>
      <c r="B1451" s="119"/>
      <c r="C1451" s="151"/>
      <c r="D1451" s="119">
        <v>4430</v>
      </c>
      <c r="E1451" s="121"/>
      <c r="F1451" s="122" t="s">
        <v>151</v>
      </c>
      <c r="G1451" s="205">
        <v>3500</v>
      </c>
      <c r="H1451" s="145">
        <v>0</v>
      </c>
      <c r="I1451" s="125">
        <f t="shared" si="59"/>
        <v>0</v>
      </c>
      <c r="J1451" s="122" t="s">
        <v>611</v>
      </c>
      <c r="K1451" s="122"/>
      <c r="L1451" s="126"/>
    </row>
    <row r="1452" spans="1:12" s="129" customFormat="1" ht="12.75" customHeight="1">
      <c r="A1452" s="118"/>
      <c r="B1452" s="119"/>
      <c r="C1452" s="151"/>
      <c r="D1452" s="119">
        <v>4440</v>
      </c>
      <c r="E1452" s="121"/>
      <c r="F1452" s="122" t="s">
        <v>153</v>
      </c>
      <c r="G1452" s="205">
        <v>88540</v>
      </c>
      <c r="H1452" s="145">
        <v>86727</v>
      </c>
      <c r="I1452" s="125">
        <f t="shared" si="59"/>
        <v>97.95233792636097</v>
      </c>
      <c r="J1452" s="122" t="s">
        <v>228</v>
      </c>
      <c r="K1452" s="122"/>
      <c r="L1452" s="126"/>
    </row>
    <row r="1453" spans="1:12" s="127" customFormat="1" ht="12.75">
      <c r="A1453" s="89"/>
      <c r="B1453" s="90"/>
      <c r="C1453" s="97">
        <v>80146</v>
      </c>
      <c r="D1453" s="90"/>
      <c r="E1453" s="92"/>
      <c r="F1453" s="112" t="s">
        <v>159</v>
      </c>
      <c r="G1453" s="166">
        <f>SUM(G1454:G1459)</f>
        <v>29386</v>
      </c>
      <c r="H1453" s="153">
        <f>SUM(H1454:H1459)</f>
        <v>11368.259999999998</v>
      </c>
      <c r="I1453" s="115">
        <f t="shared" si="59"/>
        <v>38.68597291227115</v>
      </c>
      <c r="J1453" s="112"/>
      <c r="K1453" s="112"/>
      <c r="L1453" s="126"/>
    </row>
    <row r="1454" spans="1:12" s="127" customFormat="1" ht="12.75" customHeight="1">
      <c r="A1454" s="118"/>
      <c r="B1454" s="121"/>
      <c r="C1454" s="147"/>
      <c r="D1454" s="148">
        <v>4010</v>
      </c>
      <c r="E1454" s="121"/>
      <c r="F1454" s="122" t="s">
        <v>125</v>
      </c>
      <c r="G1454" s="205">
        <v>5640</v>
      </c>
      <c r="H1454" s="145">
        <v>2260.7</v>
      </c>
      <c r="I1454" s="125">
        <f t="shared" si="59"/>
        <v>40.08333333333333</v>
      </c>
      <c r="J1454" s="122" t="s">
        <v>665</v>
      </c>
      <c r="K1454" s="122"/>
      <c r="L1454" s="126"/>
    </row>
    <row r="1455" spans="1:12" s="127" customFormat="1" ht="12.75" customHeight="1">
      <c r="A1455" s="118"/>
      <c r="B1455" s="119"/>
      <c r="C1455" s="147"/>
      <c r="D1455" s="119">
        <v>4110</v>
      </c>
      <c r="E1455" s="121"/>
      <c r="F1455" s="122" t="s">
        <v>129</v>
      </c>
      <c r="G1455" s="205">
        <v>972</v>
      </c>
      <c r="H1455" s="145">
        <v>355.56</v>
      </c>
      <c r="I1455" s="125">
        <f t="shared" si="59"/>
        <v>36.58024691358025</v>
      </c>
      <c r="J1455" s="122" t="s">
        <v>212</v>
      </c>
      <c r="K1455" s="122"/>
      <c r="L1455" s="126"/>
    </row>
    <row r="1456" spans="1:12" s="127" customFormat="1" ht="12.75" customHeight="1">
      <c r="A1456" s="118"/>
      <c r="B1456" s="119"/>
      <c r="C1456" s="147"/>
      <c r="D1456" s="119">
        <v>4120</v>
      </c>
      <c r="E1456" s="121"/>
      <c r="F1456" s="122" t="s">
        <v>590</v>
      </c>
      <c r="G1456" s="205">
        <v>138</v>
      </c>
      <c r="H1456" s="145">
        <v>49</v>
      </c>
      <c r="I1456" s="125">
        <f t="shared" si="59"/>
        <v>35.507246376811594</v>
      </c>
      <c r="J1456" s="122" t="s">
        <v>213</v>
      </c>
      <c r="K1456" s="122"/>
      <c r="L1456" s="126"/>
    </row>
    <row r="1457" spans="1:12" s="127" customFormat="1" ht="12.75" customHeight="1">
      <c r="A1457" s="118"/>
      <c r="B1457" s="119"/>
      <c r="C1457" s="147"/>
      <c r="D1457" s="119">
        <v>4210</v>
      </c>
      <c r="E1457" s="121"/>
      <c r="F1457" s="122" t="s">
        <v>135</v>
      </c>
      <c r="G1457" s="205">
        <v>1500</v>
      </c>
      <c r="H1457" s="145">
        <v>79</v>
      </c>
      <c r="I1457" s="125">
        <f t="shared" si="59"/>
        <v>5.266666666666667</v>
      </c>
      <c r="J1457" s="122" t="s">
        <v>597</v>
      </c>
      <c r="K1457" s="122"/>
      <c r="L1457" s="126"/>
    </row>
    <row r="1458" spans="1:12" s="127" customFormat="1" ht="25.5" customHeight="1">
      <c r="A1458" s="118"/>
      <c r="B1458" s="119"/>
      <c r="C1458" s="147"/>
      <c r="D1458" s="119">
        <v>4300</v>
      </c>
      <c r="E1458" s="121"/>
      <c r="F1458" s="122" t="s">
        <v>144</v>
      </c>
      <c r="G1458" s="205">
        <v>18736</v>
      </c>
      <c r="H1458" s="145">
        <v>7824</v>
      </c>
      <c r="I1458" s="125">
        <f t="shared" si="59"/>
        <v>41.75918018787361</v>
      </c>
      <c r="J1458" s="122" t="s">
        <v>666</v>
      </c>
      <c r="K1458" s="122"/>
      <c r="L1458" s="126"/>
    </row>
    <row r="1459" spans="1:12" s="127" customFormat="1" ht="12.75" customHeight="1">
      <c r="A1459" s="118"/>
      <c r="B1459" s="119"/>
      <c r="C1459" s="147"/>
      <c r="D1459" s="119">
        <v>4410</v>
      </c>
      <c r="E1459" s="121"/>
      <c r="F1459" s="122" t="s">
        <v>180</v>
      </c>
      <c r="G1459" s="205">
        <v>2400</v>
      </c>
      <c r="H1459" s="145">
        <v>800</v>
      </c>
      <c r="I1459" s="125">
        <f t="shared" si="59"/>
        <v>33.33333333333333</v>
      </c>
      <c r="J1459" s="122" t="s">
        <v>667</v>
      </c>
      <c r="K1459" s="122"/>
      <c r="L1459" s="126"/>
    </row>
    <row r="1460" spans="1:12" s="127" customFormat="1" ht="12.75">
      <c r="A1460" s="118"/>
      <c r="B1460" s="119"/>
      <c r="C1460" s="147">
        <v>80195</v>
      </c>
      <c r="D1460" s="119"/>
      <c r="E1460" s="121"/>
      <c r="F1460" s="112" t="s">
        <v>161</v>
      </c>
      <c r="G1460" s="166">
        <f>SUM(G1461:G1462)</f>
        <v>2000</v>
      </c>
      <c r="H1460" s="153">
        <f>SUM(H1461:H1462)</f>
        <v>0</v>
      </c>
      <c r="I1460" s="115">
        <f t="shared" si="59"/>
        <v>0</v>
      </c>
      <c r="J1460" s="122"/>
      <c r="K1460" s="122"/>
      <c r="L1460" s="126"/>
    </row>
    <row r="1461" spans="1:12" s="127" customFormat="1" ht="12.75">
      <c r="A1461" s="118"/>
      <c r="B1461" s="119"/>
      <c r="C1461" s="147"/>
      <c r="D1461" s="119">
        <v>4210</v>
      </c>
      <c r="E1461" s="121"/>
      <c r="F1461" s="122" t="s">
        <v>135</v>
      </c>
      <c r="G1461" s="205">
        <v>1200</v>
      </c>
      <c r="H1461" s="145">
        <v>0</v>
      </c>
      <c r="I1461" s="125">
        <f t="shared" si="59"/>
        <v>0</v>
      </c>
      <c r="J1461" s="122"/>
      <c r="K1461" s="122"/>
      <c r="L1461" s="126"/>
    </row>
    <row r="1462" spans="1:12" s="127" customFormat="1" ht="12.75" customHeight="1">
      <c r="A1462" s="118"/>
      <c r="B1462" s="119"/>
      <c r="C1462" s="147"/>
      <c r="D1462" s="119">
        <v>4300</v>
      </c>
      <c r="E1462" s="121"/>
      <c r="F1462" s="122" t="s">
        <v>144</v>
      </c>
      <c r="G1462" s="205">
        <v>800</v>
      </c>
      <c r="H1462" s="145">
        <v>0</v>
      </c>
      <c r="I1462" s="125">
        <f t="shared" si="59"/>
        <v>0</v>
      </c>
      <c r="J1462" s="122" t="s">
        <v>648</v>
      </c>
      <c r="K1462" s="122"/>
      <c r="L1462" s="126"/>
    </row>
    <row r="1463" spans="1:12" s="127" customFormat="1" ht="12.75">
      <c r="A1463" s="89"/>
      <c r="B1463" s="90"/>
      <c r="C1463" s="249">
        <v>85154</v>
      </c>
      <c r="D1463" s="90"/>
      <c r="E1463" s="92"/>
      <c r="F1463" s="112" t="s">
        <v>261</v>
      </c>
      <c r="G1463" s="166">
        <f>SUM(G1464:G1469)</f>
        <v>5727</v>
      </c>
      <c r="H1463" s="153">
        <f>SUM(H1464:H1469)</f>
        <v>4084.33</v>
      </c>
      <c r="I1463" s="115">
        <f t="shared" si="59"/>
        <v>71.3170944648158</v>
      </c>
      <c r="J1463" s="112"/>
      <c r="K1463" s="112"/>
      <c r="L1463" s="126"/>
    </row>
    <row r="1464" spans="1:12" s="127" customFormat="1" ht="12.75" customHeight="1">
      <c r="A1464" s="118"/>
      <c r="B1464" s="119"/>
      <c r="C1464" s="251"/>
      <c r="D1464" s="259">
        <v>4110</v>
      </c>
      <c r="E1464" s="121"/>
      <c r="F1464" s="260" t="s">
        <v>129</v>
      </c>
      <c r="G1464" s="158">
        <v>562</v>
      </c>
      <c r="H1464" s="159">
        <v>0</v>
      </c>
      <c r="I1464" s="125">
        <f t="shared" si="59"/>
        <v>0</v>
      </c>
      <c r="J1464" s="122" t="s">
        <v>613</v>
      </c>
      <c r="K1464" s="122"/>
      <c r="L1464" s="126"/>
    </row>
    <row r="1465" spans="1:12" s="127" customFormat="1" ht="12.75">
      <c r="A1465" s="118"/>
      <c r="B1465" s="119"/>
      <c r="C1465" s="251"/>
      <c r="D1465" s="259">
        <v>4120</v>
      </c>
      <c r="E1465" s="121"/>
      <c r="F1465" s="260" t="s">
        <v>131</v>
      </c>
      <c r="G1465" s="158">
        <v>77</v>
      </c>
      <c r="H1465" s="159">
        <v>0</v>
      </c>
      <c r="I1465" s="125">
        <f t="shared" si="59"/>
        <v>0</v>
      </c>
      <c r="J1465" s="122"/>
      <c r="K1465" s="122"/>
      <c r="L1465" s="126"/>
    </row>
    <row r="1466" spans="1:12" s="127" customFormat="1" ht="12.75" customHeight="1">
      <c r="A1466" s="118"/>
      <c r="B1466" s="119"/>
      <c r="C1466" s="251"/>
      <c r="D1466" s="259">
        <v>4170</v>
      </c>
      <c r="E1466" s="121"/>
      <c r="F1466" s="260" t="s">
        <v>133</v>
      </c>
      <c r="G1466" s="158">
        <v>3120</v>
      </c>
      <c r="H1466" s="159">
        <v>2124.33</v>
      </c>
      <c r="I1466" s="125">
        <f t="shared" si="59"/>
        <v>68.0875</v>
      </c>
      <c r="J1466" s="122" t="s">
        <v>614</v>
      </c>
      <c r="K1466" s="122"/>
      <c r="L1466" s="126"/>
    </row>
    <row r="1467" spans="1:12" s="127" customFormat="1" ht="12.75" customHeight="1">
      <c r="A1467" s="118"/>
      <c r="B1467" s="119"/>
      <c r="C1467" s="251"/>
      <c r="D1467" s="259">
        <v>4210</v>
      </c>
      <c r="E1467" s="121"/>
      <c r="F1467" s="260" t="s">
        <v>135</v>
      </c>
      <c r="G1467" s="158">
        <v>300</v>
      </c>
      <c r="H1467" s="159">
        <v>300</v>
      </c>
      <c r="I1467" s="125">
        <f t="shared" si="59"/>
        <v>100</v>
      </c>
      <c r="J1467" s="122" t="s">
        <v>615</v>
      </c>
      <c r="K1467" s="122"/>
      <c r="L1467" s="126"/>
    </row>
    <row r="1468" spans="1:12" s="127" customFormat="1" ht="12.75" customHeight="1">
      <c r="A1468" s="118"/>
      <c r="B1468" s="119"/>
      <c r="C1468" s="251"/>
      <c r="D1468" s="259">
        <v>4220</v>
      </c>
      <c r="E1468" s="121"/>
      <c r="F1468" s="260" t="s">
        <v>172</v>
      </c>
      <c r="G1468" s="158">
        <v>1380</v>
      </c>
      <c r="H1468" s="159">
        <v>1380</v>
      </c>
      <c r="I1468" s="125">
        <f t="shared" si="59"/>
        <v>100</v>
      </c>
      <c r="J1468" s="122" t="s">
        <v>616</v>
      </c>
      <c r="K1468" s="122"/>
      <c r="L1468" s="126"/>
    </row>
    <row r="1469" spans="1:12" s="127" customFormat="1" ht="12.75" customHeight="1">
      <c r="A1469" s="118"/>
      <c r="B1469" s="119"/>
      <c r="C1469" s="251"/>
      <c r="D1469" s="263">
        <v>4300</v>
      </c>
      <c r="E1469" s="121"/>
      <c r="F1469" s="260" t="s">
        <v>144</v>
      </c>
      <c r="G1469" s="158">
        <v>288</v>
      </c>
      <c r="H1469" s="159">
        <v>280</v>
      </c>
      <c r="I1469" s="125">
        <f t="shared" si="59"/>
        <v>97.22222222222221</v>
      </c>
      <c r="J1469" s="122" t="s">
        <v>668</v>
      </c>
      <c r="K1469" s="122"/>
      <c r="L1469" s="126"/>
    </row>
    <row r="1470" spans="1:12" s="127" customFormat="1" ht="12.75">
      <c r="A1470" s="89"/>
      <c r="B1470" s="90"/>
      <c r="C1470" s="91">
        <v>85401</v>
      </c>
      <c r="D1470" s="90"/>
      <c r="E1470" s="92"/>
      <c r="F1470" s="112" t="s">
        <v>225</v>
      </c>
      <c r="G1470" s="113">
        <f>SUM(G1471:G1475)</f>
        <v>199845</v>
      </c>
      <c r="H1470" s="114">
        <f>SUM(H1471:H1475)</f>
        <v>82290.75</v>
      </c>
      <c r="I1470" s="115">
        <f t="shared" si="59"/>
        <v>41.177287397733245</v>
      </c>
      <c r="J1470" s="112"/>
      <c r="K1470" s="112"/>
      <c r="L1470" s="126"/>
    </row>
    <row r="1471" spans="1:12" s="129" customFormat="1" ht="12.75" customHeight="1">
      <c r="A1471" s="118"/>
      <c r="B1471" s="119"/>
      <c r="C1471" s="150"/>
      <c r="D1471" s="119">
        <v>4010</v>
      </c>
      <c r="E1471" s="121"/>
      <c r="F1471" s="122" t="s">
        <v>125</v>
      </c>
      <c r="G1471" s="205">
        <v>149244</v>
      </c>
      <c r="H1471" s="145">
        <v>52492.48</v>
      </c>
      <c r="I1471" s="125">
        <f t="shared" si="59"/>
        <v>35.17225483101498</v>
      </c>
      <c r="J1471" s="122" t="s">
        <v>210</v>
      </c>
      <c r="K1471" s="122"/>
      <c r="L1471" s="126"/>
    </row>
    <row r="1472" spans="1:12" s="129" customFormat="1" ht="12.75" customHeight="1">
      <c r="A1472" s="118"/>
      <c r="B1472" s="119"/>
      <c r="C1472" s="151"/>
      <c r="D1472" s="119">
        <v>4040</v>
      </c>
      <c r="E1472" s="121"/>
      <c r="F1472" s="122" t="s">
        <v>127</v>
      </c>
      <c r="G1472" s="205">
        <v>9082</v>
      </c>
      <c r="H1472" s="145">
        <v>9081.9</v>
      </c>
      <c r="I1472" s="125">
        <f t="shared" si="59"/>
        <v>99.99889892094252</v>
      </c>
      <c r="J1472" s="122" t="s">
        <v>211</v>
      </c>
      <c r="K1472" s="122"/>
      <c r="L1472" s="126"/>
    </row>
    <row r="1473" spans="1:12" s="129" customFormat="1" ht="12.75" customHeight="1">
      <c r="A1473" s="118"/>
      <c r="B1473" s="119"/>
      <c r="C1473" s="151"/>
      <c r="D1473" s="119">
        <v>4110</v>
      </c>
      <c r="E1473" s="121"/>
      <c r="F1473" s="122" t="s">
        <v>129</v>
      </c>
      <c r="G1473" s="205">
        <v>28419</v>
      </c>
      <c r="H1473" s="145">
        <v>10427.86</v>
      </c>
      <c r="I1473" s="125">
        <f t="shared" si="59"/>
        <v>36.69326858791654</v>
      </c>
      <c r="J1473" s="122" t="s">
        <v>212</v>
      </c>
      <c r="K1473" s="122"/>
      <c r="L1473" s="126"/>
    </row>
    <row r="1474" spans="1:12" s="129" customFormat="1" ht="12.75" customHeight="1">
      <c r="A1474" s="118"/>
      <c r="B1474" s="119"/>
      <c r="C1474" s="151"/>
      <c r="D1474" s="119">
        <v>4120</v>
      </c>
      <c r="E1474" s="121"/>
      <c r="F1474" s="122" t="s">
        <v>131</v>
      </c>
      <c r="G1474" s="205">
        <v>4040</v>
      </c>
      <c r="H1474" s="145">
        <v>1399.51</v>
      </c>
      <c r="I1474" s="125">
        <f t="shared" si="59"/>
        <v>34.641336633663364</v>
      </c>
      <c r="J1474" s="122" t="s">
        <v>213</v>
      </c>
      <c r="K1474" s="122"/>
      <c r="L1474" s="126"/>
    </row>
    <row r="1475" spans="1:12" s="127" customFormat="1" ht="12.75" customHeight="1">
      <c r="A1475" s="118"/>
      <c r="B1475" s="119"/>
      <c r="C1475" s="132"/>
      <c r="D1475" s="119">
        <v>4440</v>
      </c>
      <c r="E1475" s="121"/>
      <c r="F1475" s="122" t="s">
        <v>153</v>
      </c>
      <c r="G1475" s="205">
        <v>9060</v>
      </c>
      <c r="H1475" s="145">
        <v>8889</v>
      </c>
      <c r="I1475" s="125">
        <f t="shared" si="59"/>
        <v>98.11258278145696</v>
      </c>
      <c r="J1475" s="122" t="s">
        <v>228</v>
      </c>
      <c r="K1475" s="122"/>
      <c r="L1475" s="126"/>
    </row>
    <row r="1476" spans="1:12" s="127" customFormat="1" ht="25.5" customHeight="1">
      <c r="A1476" s="89"/>
      <c r="B1476" s="90"/>
      <c r="C1476" s="130">
        <v>85412</v>
      </c>
      <c r="D1476" s="90"/>
      <c r="E1476" s="92"/>
      <c r="F1476" s="112" t="s">
        <v>263</v>
      </c>
      <c r="G1476" s="166">
        <f>SUM(G1477)</f>
        <v>62665</v>
      </c>
      <c r="H1476" s="153">
        <f>SUM(H1477)</f>
        <v>41340</v>
      </c>
      <c r="I1476" s="115">
        <f t="shared" si="59"/>
        <v>65.96983962339425</v>
      </c>
      <c r="J1476" s="112"/>
      <c r="K1476" s="112"/>
      <c r="L1476" s="126"/>
    </row>
    <row r="1477" spans="1:12" s="127" customFormat="1" ht="12.75" customHeight="1">
      <c r="A1477" s="118"/>
      <c r="B1477" s="119"/>
      <c r="C1477" s="130"/>
      <c r="D1477" s="119">
        <v>4300</v>
      </c>
      <c r="E1477" s="121"/>
      <c r="F1477" s="122" t="s">
        <v>144</v>
      </c>
      <c r="G1477" s="205">
        <v>62665</v>
      </c>
      <c r="H1477" s="145">
        <v>41340</v>
      </c>
      <c r="I1477" s="125">
        <f t="shared" si="59"/>
        <v>65.96983962339425</v>
      </c>
      <c r="J1477" s="122" t="s">
        <v>600</v>
      </c>
      <c r="K1477" s="122"/>
      <c r="L1477" s="126"/>
    </row>
    <row r="1478" spans="1:12" s="38" customFormat="1" ht="12.75">
      <c r="A1478" s="133"/>
      <c r="B1478" s="133"/>
      <c r="C1478" s="134"/>
      <c r="D1478" s="133"/>
      <c r="E1478" s="135"/>
      <c r="F1478" s="136"/>
      <c r="G1478" s="137"/>
      <c r="H1478" s="138"/>
      <c r="I1478" s="115"/>
      <c r="J1478" s="122"/>
      <c r="K1478" s="122"/>
      <c r="L1478" s="33"/>
    </row>
    <row r="1479" spans="1:12" s="111" customFormat="1" ht="13.5" customHeight="1">
      <c r="A1479" s="103" t="s">
        <v>669</v>
      </c>
      <c r="B1479" s="103"/>
      <c r="C1479" s="139"/>
      <c r="D1479" s="103"/>
      <c r="E1479" s="140"/>
      <c r="F1479" s="107" t="s">
        <v>670</v>
      </c>
      <c r="G1479" s="108">
        <f>SUM(G1480:G1498)/2</f>
        <v>675069</v>
      </c>
      <c r="H1479" s="109">
        <f>SUM(H1480:H1498)/2</f>
        <v>389139.91000000003</v>
      </c>
      <c r="I1479" s="110">
        <f aca="true" t="shared" si="60" ref="I1479:I1498">H1479/G1479*100</f>
        <v>57.64446449177788</v>
      </c>
      <c r="J1479" s="107"/>
      <c r="K1479" s="107"/>
      <c r="L1479" s="33"/>
    </row>
    <row r="1480" spans="1:12" s="117" customFormat="1" ht="12.75">
      <c r="A1480" s="89"/>
      <c r="B1480" s="90"/>
      <c r="C1480" s="91">
        <v>80101</v>
      </c>
      <c r="D1480" s="90"/>
      <c r="E1480" s="92"/>
      <c r="F1480" s="112" t="s">
        <v>428</v>
      </c>
      <c r="G1480" s="113">
        <f>SUM(G1481:G1494)</f>
        <v>657816</v>
      </c>
      <c r="H1480" s="114">
        <f>SUM(H1481:H1494)</f>
        <v>378523.91000000003</v>
      </c>
      <c r="I1480" s="115">
        <f t="shared" si="60"/>
        <v>57.54252100891435</v>
      </c>
      <c r="J1480" s="112"/>
      <c r="K1480" s="112"/>
      <c r="L1480" s="116"/>
    </row>
    <row r="1481" spans="1:12" s="142" customFormat="1" ht="12.75" customHeight="1">
      <c r="A1481" s="118"/>
      <c r="B1481" s="119"/>
      <c r="C1481" s="141"/>
      <c r="D1481" s="119">
        <v>3020</v>
      </c>
      <c r="E1481" s="121"/>
      <c r="F1481" s="122" t="s">
        <v>123</v>
      </c>
      <c r="G1481" s="205">
        <v>2490</v>
      </c>
      <c r="H1481" s="145">
        <v>0</v>
      </c>
      <c r="I1481" s="125">
        <f t="shared" si="60"/>
        <v>0</v>
      </c>
      <c r="J1481" s="122" t="s">
        <v>589</v>
      </c>
      <c r="K1481" s="122"/>
      <c r="L1481" s="116"/>
    </row>
    <row r="1482" spans="1:12" s="129" customFormat="1" ht="12.75" customHeight="1">
      <c r="A1482" s="118"/>
      <c r="B1482" s="121"/>
      <c r="C1482" s="151"/>
      <c r="D1482" s="148">
        <v>4010</v>
      </c>
      <c r="E1482" s="121"/>
      <c r="F1482" s="122" t="s">
        <v>125</v>
      </c>
      <c r="G1482" s="205">
        <v>434498</v>
      </c>
      <c r="H1482" s="145">
        <v>230039.48</v>
      </c>
      <c r="I1482" s="125">
        <f t="shared" si="60"/>
        <v>52.94373737048272</v>
      </c>
      <c r="J1482" s="122" t="s">
        <v>210</v>
      </c>
      <c r="K1482" s="122"/>
      <c r="L1482" s="126"/>
    </row>
    <row r="1483" spans="1:12" s="129" customFormat="1" ht="12.75" customHeight="1">
      <c r="A1483" s="118"/>
      <c r="B1483" s="119"/>
      <c r="C1483" s="151"/>
      <c r="D1483" s="119">
        <v>4040</v>
      </c>
      <c r="E1483" s="121"/>
      <c r="F1483" s="122" t="s">
        <v>127</v>
      </c>
      <c r="G1483" s="205">
        <v>34012</v>
      </c>
      <c r="H1483" s="145">
        <v>34011.3</v>
      </c>
      <c r="I1483" s="125">
        <f t="shared" si="60"/>
        <v>99.99794190285782</v>
      </c>
      <c r="J1483" s="122" t="s">
        <v>211</v>
      </c>
      <c r="K1483" s="122"/>
      <c r="L1483" s="126"/>
    </row>
    <row r="1484" spans="1:12" s="129" customFormat="1" ht="12.75" customHeight="1">
      <c r="A1484" s="118"/>
      <c r="B1484" s="119"/>
      <c r="C1484" s="151"/>
      <c r="D1484" s="119">
        <v>4110</v>
      </c>
      <c r="E1484" s="121"/>
      <c r="F1484" s="122" t="s">
        <v>129</v>
      </c>
      <c r="G1484" s="205">
        <v>75305</v>
      </c>
      <c r="H1484" s="145">
        <v>45089.87</v>
      </c>
      <c r="I1484" s="125">
        <f t="shared" si="60"/>
        <v>59.87632959298852</v>
      </c>
      <c r="J1484" s="122" t="s">
        <v>212</v>
      </c>
      <c r="K1484" s="122"/>
      <c r="L1484" s="126"/>
    </row>
    <row r="1485" spans="1:12" s="129" customFormat="1" ht="12.75" customHeight="1">
      <c r="A1485" s="118"/>
      <c r="B1485" s="119"/>
      <c r="C1485" s="151"/>
      <c r="D1485" s="119">
        <v>4120</v>
      </c>
      <c r="E1485" s="121"/>
      <c r="F1485" s="122" t="s">
        <v>590</v>
      </c>
      <c r="G1485" s="205">
        <v>11407</v>
      </c>
      <c r="H1485" s="145">
        <v>5988.66</v>
      </c>
      <c r="I1485" s="125">
        <f t="shared" si="60"/>
        <v>52.499868501797145</v>
      </c>
      <c r="J1485" s="122" t="s">
        <v>213</v>
      </c>
      <c r="K1485" s="122"/>
      <c r="L1485" s="126"/>
    </row>
    <row r="1486" spans="1:12" s="129" customFormat="1" ht="12.75" customHeight="1">
      <c r="A1486" s="118"/>
      <c r="B1486" s="119"/>
      <c r="C1486" s="151"/>
      <c r="D1486" s="119">
        <v>4210</v>
      </c>
      <c r="E1486" s="121"/>
      <c r="F1486" s="122" t="s">
        <v>135</v>
      </c>
      <c r="G1486" s="205">
        <v>20000</v>
      </c>
      <c r="H1486" s="145">
        <v>17460.54</v>
      </c>
      <c r="I1486" s="125">
        <f t="shared" si="60"/>
        <v>87.3027</v>
      </c>
      <c r="J1486" s="122" t="s">
        <v>528</v>
      </c>
      <c r="K1486" s="122"/>
      <c r="L1486" s="126"/>
    </row>
    <row r="1487" spans="1:12" s="129" customFormat="1" ht="12.75" customHeight="1">
      <c r="A1487" s="118"/>
      <c r="B1487" s="119"/>
      <c r="C1487" s="151"/>
      <c r="D1487" s="119">
        <v>4240</v>
      </c>
      <c r="E1487" s="121"/>
      <c r="F1487" s="122" t="s">
        <v>137</v>
      </c>
      <c r="G1487" s="205">
        <v>1559</v>
      </c>
      <c r="H1487" s="145">
        <v>386.5</v>
      </c>
      <c r="I1487" s="125">
        <f t="shared" si="60"/>
        <v>24.791533033996153</v>
      </c>
      <c r="J1487" s="122" t="s">
        <v>631</v>
      </c>
      <c r="K1487" s="122"/>
      <c r="L1487" s="126"/>
    </row>
    <row r="1488" spans="1:12" s="129" customFormat="1" ht="12.75" customHeight="1">
      <c r="A1488" s="118"/>
      <c r="B1488" s="119"/>
      <c r="C1488" s="151"/>
      <c r="D1488" s="119">
        <v>4260</v>
      </c>
      <c r="E1488" s="121"/>
      <c r="F1488" s="122" t="s">
        <v>139</v>
      </c>
      <c r="G1488" s="205">
        <v>11800</v>
      </c>
      <c r="H1488" s="145">
        <v>6958.47</v>
      </c>
      <c r="I1488" s="125">
        <f t="shared" si="60"/>
        <v>58.97008474576272</v>
      </c>
      <c r="J1488" s="149" t="s">
        <v>499</v>
      </c>
      <c r="K1488" s="149"/>
      <c r="L1488" s="126"/>
    </row>
    <row r="1489" spans="1:12" s="129" customFormat="1" ht="12.75" customHeight="1">
      <c r="A1489" s="118"/>
      <c r="B1489" s="119"/>
      <c r="C1489" s="151"/>
      <c r="D1489" s="119">
        <v>4270</v>
      </c>
      <c r="E1489" s="121"/>
      <c r="F1489" s="122" t="s">
        <v>141</v>
      </c>
      <c r="G1489" s="205">
        <v>22500</v>
      </c>
      <c r="H1489" s="145">
        <v>139.08</v>
      </c>
      <c r="I1489" s="125">
        <f t="shared" si="60"/>
        <v>0.6181333333333334</v>
      </c>
      <c r="J1489" s="122" t="s">
        <v>671</v>
      </c>
      <c r="K1489" s="122"/>
      <c r="L1489" s="126"/>
    </row>
    <row r="1490" spans="1:12" s="129" customFormat="1" ht="12.75" customHeight="1">
      <c r="A1490" s="118"/>
      <c r="B1490" s="119"/>
      <c r="C1490" s="151"/>
      <c r="D1490" s="119">
        <v>4280</v>
      </c>
      <c r="E1490" s="121"/>
      <c r="F1490" s="122" t="s">
        <v>142</v>
      </c>
      <c r="G1490" s="205">
        <v>1155</v>
      </c>
      <c r="H1490" s="145">
        <v>429</v>
      </c>
      <c r="I1490" s="125">
        <f t="shared" si="60"/>
        <v>37.142857142857146</v>
      </c>
      <c r="J1490" s="122" t="s">
        <v>143</v>
      </c>
      <c r="K1490" s="122"/>
      <c r="L1490" s="126"/>
    </row>
    <row r="1491" spans="1:12" s="129" customFormat="1" ht="12.75" customHeight="1">
      <c r="A1491" s="118"/>
      <c r="B1491" s="119"/>
      <c r="C1491" s="151"/>
      <c r="D1491" s="119">
        <v>4300</v>
      </c>
      <c r="E1491" s="121"/>
      <c r="F1491" s="122" t="s">
        <v>144</v>
      </c>
      <c r="G1491" s="205">
        <v>19131</v>
      </c>
      <c r="H1491" s="145">
        <v>15406.55</v>
      </c>
      <c r="I1491" s="125">
        <f t="shared" si="60"/>
        <v>80.53185928597564</v>
      </c>
      <c r="J1491" s="122" t="s">
        <v>638</v>
      </c>
      <c r="K1491" s="122"/>
      <c r="L1491" s="126"/>
    </row>
    <row r="1492" spans="1:12" s="129" customFormat="1" ht="12.75" customHeight="1">
      <c r="A1492" s="118"/>
      <c r="B1492" s="119"/>
      <c r="C1492" s="151"/>
      <c r="D1492" s="119">
        <v>4410</v>
      </c>
      <c r="E1492" s="121"/>
      <c r="F1492" s="122" t="s">
        <v>180</v>
      </c>
      <c r="G1492" s="205">
        <v>345</v>
      </c>
      <c r="H1492" s="145">
        <v>100.46</v>
      </c>
      <c r="I1492" s="125">
        <f t="shared" si="60"/>
        <v>29.11884057971014</v>
      </c>
      <c r="J1492" s="122" t="s">
        <v>327</v>
      </c>
      <c r="K1492" s="122"/>
      <c r="L1492" s="126"/>
    </row>
    <row r="1493" spans="1:12" s="129" customFormat="1" ht="12.75" customHeight="1">
      <c r="A1493" s="118"/>
      <c r="B1493" s="119"/>
      <c r="C1493" s="151"/>
      <c r="D1493" s="119">
        <v>4430</v>
      </c>
      <c r="E1493" s="121"/>
      <c r="F1493" s="122" t="s">
        <v>151</v>
      </c>
      <c r="G1493" s="205">
        <v>814</v>
      </c>
      <c r="H1493" s="145">
        <v>268</v>
      </c>
      <c r="I1493" s="125">
        <f t="shared" si="60"/>
        <v>32.923832923832926</v>
      </c>
      <c r="J1493" s="122" t="s">
        <v>652</v>
      </c>
      <c r="K1493" s="122"/>
      <c r="L1493" s="126"/>
    </row>
    <row r="1494" spans="1:12" s="129" customFormat="1" ht="12.75" customHeight="1">
      <c r="A1494" s="118"/>
      <c r="B1494" s="119"/>
      <c r="C1494" s="132"/>
      <c r="D1494" s="119">
        <v>4440</v>
      </c>
      <c r="E1494" s="121"/>
      <c r="F1494" s="122" t="s">
        <v>153</v>
      </c>
      <c r="G1494" s="205">
        <v>22800</v>
      </c>
      <c r="H1494" s="145">
        <v>22246</v>
      </c>
      <c r="I1494" s="125">
        <f t="shared" si="60"/>
        <v>97.5701754385965</v>
      </c>
      <c r="J1494" s="122" t="s">
        <v>228</v>
      </c>
      <c r="K1494" s="122"/>
      <c r="L1494" s="126"/>
    </row>
    <row r="1495" spans="1:12" s="127" customFormat="1" ht="12.75">
      <c r="A1495" s="89"/>
      <c r="B1495" s="90"/>
      <c r="C1495" s="97">
        <v>80146</v>
      </c>
      <c r="D1495" s="90"/>
      <c r="E1495" s="92"/>
      <c r="F1495" s="112" t="s">
        <v>159</v>
      </c>
      <c r="G1495" s="166">
        <f>SUM(G1496)</f>
        <v>2000</v>
      </c>
      <c r="H1495" s="153">
        <f>SUM(H1496)</f>
        <v>270</v>
      </c>
      <c r="I1495" s="115">
        <f t="shared" si="60"/>
        <v>13.5</v>
      </c>
      <c r="J1495" s="112"/>
      <c r="K1495" s="112"/>
      <c r="L1495" s="126"/>
    </row>
    <row r="1496" spans="1:12" s="127" customFormat="1" ht="12.75" customHeight="1">
      <c r="A1496" s="118"/>
      <c r="B1496" s="121"/>
      <c r="C1496" s="128"/>
      <c r="D1496" s="148">
        <v>4300</v>
      </c>
      <c r="E1496" s="121"/>
      <c r="F1496" s="122" t="s">
        <v>144</v>
      </c>
      <c r="G1496" s="205">
        <v>2000</v>
      </c>
      <c r="H1496" s="145">
        <v>270</v>
      </c>
      <c r="I1496" s="125">
        <f t="shared" si="60"/>
        <v>13.5</v>
      </c>
      <c r="J1496" s="122" t="s">
        <v>523</v>
      </c>
      <c r="K1496" s="122"/>
      <c r="L1496" s="126"/>
    </row>
    <row r="1497" spans="1:12" s="127" customFormat="1" ht="26.25" customHeight="1">
      <c r="A1497" s="89"/>
      <c r="B1497" s="90"/>
      <c r="C1497" s="91">
        <v>85412</v>
      </c>
      <c r="D1497" s="90"/>
      <c r="E1497" s="92"/>
      <c r="F1497" s="112" t="s">
        <v>263</v>
      </c>
      <c r="G1497" s="113">
        <f>SUM(G1498:G1498)</f>
        <v>15253</v>
      </c>
      <c r="H1497" s="114">
        <f>SUM(H1498:H1498)</f>
        <v>10346</v>
      </c>
      <c r="I1497" s="115">
        <f t="shared" si="60"/>
        <v>67.82927948600276</v>
      </c>
      <c r="J1497" s="112"/>
      <c r="K1497" s="112"/>
      <c r="L1497" s="126"/>
    </row>
    <row r="1498" spans="1:12" s="127" customFormat="1" ht="12.75">
      <c r="A1498" s="89"/>
      <c r="B1498" s="90"/>
      <c r="C1498" s="141"/>
      <c r="D1498" s="119">
        <v>4300</v>
      </c>
      <c r="E1498" s="121"/>
      <c r="F1498" s="122" t="s">
        <v>144</v>
      </c>
      <c r="G1498" s="205">
        <v>15253</v>
      </c>
      <c r="H1498" s="145">
        <v>10346</v>
      </c>
      <c r="I1498" s="125">
        <f t="shared" si="60"/>
        <v>67.82927948600276</v>
      </c>
      <c r="J1498" s="122"/>
      <c r="K1498" s="122"/>
      <c r="L1498" s="126"/>
    </row>
    <row r="1499" spans="1:12" s="127" customFormat="1" ht="12.75">
      <c r="A1499" s="89"/>
      <c r="B1499" s="90"/>
      <c r="C1499" s="223"/>
      <c r="D1499" s="119"/>
      <c r="E1499" s="121"/>
      <c r="F1499" s="122"/>
      <c r="G1499" s="205"/>
      <c r="H1499" s="145"/>
      <c r="I1499" s="125"/>
      <c r="J1499" s="122"/>
      <c r="K1499" s="122"/>
      <c r="L1499" s="126"/>
    </row>
    <row r="1500" spans="1:12" s="111" customFormat="1" ht="14.25" customHeight="1">
      <c r="A1500" s="103" t="s">
        <v>672</v>
      </c>
      <c r="B1500" s="103"/>
      <c r="C1500" s="139"/>
      <c r="D1500" s="103"/>
      <c r="E1500" s="140"/>
      <c r="F1500" s="107" t="s">
        <v>673</v>
      </c>
      <c r="G1500" s="108">
        <f>SUM(G1501:G1535)/2</f>
        <v>1817089</v>
      </c>
      <c r="H1500" s="109">
        <f>SUM(H1501:H1535)/2</f>
        <v>991462.3900000001</v>
      </c>
      <c r="I1500" s="110">
        <f aca="true" t="shared" si="61" ref="I1500:I1535">H1500/G1500*100</f>
        <v>54.56322667739445</v>
      </c>
      <c r="J1500" s="107"/>
      <c r="K1500" s="107"/>
      <c r="L1500" s="33"/>
    </row>
    <row r="1501" spans="1:12" s="117" customFormat="1" ht="12.75">
      <c r="A1501" s="89"/>
      <c r="B1501" s="90"/>
      <c r="C1501" s="91">
        <v>80101</v>
      </c>
      <c r="D1501" s="90"/>
      <c r="E1501" s="92"/>
      <c r="F1501" s="112" t="s">
        <v>674</v>
      </c>
      <c r="G1501" s="113">
        <f>SUM(G1502:G1516)</f>
        <v>1571988</v>
      </c>
      <c r="H1501" s="114">
        <f>SUM(H1502:H1516)</f>
        <v>887872.46</v>
      </c>
      <c r="I1501" s="115">
        <f t="shared" si="61"/>
        <v>56.480867538429045</v>
      </c>
      <c r="J1501" s="112"/>
      <c r="K1501" s="112"/>
      <c r="L1501" s="116"/>
    </row>
    <row r="1502" spans="1:12" s="142" customFormat="1" ht="12.75" customHeight="1">
      <c r="A1502" s="118"/>
      <c r="B1502" s="119"/>
      <c r="C1502" s="141"/>
      <c r="D1502" s="119">
        <v>3020</v>
      </c>
      <c r="E1502" s="121"/>
      <c r="F1502" s="122" t="s">
        <v>123</v>
      </c>
      <c r="G1502" s="205">
        <v>9230</v>
      </c>
      <c r="H1502" s="145">
        <v>0</v>
      </c>
      <c r="I1502" s="125">
        <f t="shared" si="61"/>
        <v>0</v>
      </c>
      <c r="J1502" s="122" t="s">
        <v>589</v>
      </c>
      <c r="K1502" s="122"/>
      <c r="L1502" s="116"/>
    </row>
    <row r="1503" spans="1:12" s="129" customFormat="1" ht="12.75" customHeight="1">
      <c r="A1503" s="118"/>
      <c r="B1503" s="121"/>
      <c r="C1503" s="151"/>
      <c r="D1503" s="148">
        <v>4010</v>
      </c>
      <c r="E1503" s="121"/>
      <c r="F1503" s="122" t="s">
        <v>125</v>
      </c>
      <c r="G1503" s="205">
        <v>1065815</v>
      </c>
      <c r="H1503" s="145">
        <v>535235.74</v>
      </c>
      <c r="I1503" s="125">
        <f t="shared" si="61"/>
        <v>50.21844691620966</v>
      </c>
      <c r="J1503" s="122" t="s">
        <v>210</v>
      </c>
      <c r="K1503" s="122"/>
      <c r="L1503" s="126"/>
    </row>
    <row r="1504" spans="1:12" s="129" customFormat="1" ht="12.75" customHeight="1">
      <c r="A1504" s="118"/>
      <c r="B1504" s="119"/>
      <c r="C1504" s="151"/>
      <c r="D1504" s="119">
        <v>4040</v>
      </c>
      <c r="E1504" s="121"/>
      <c r="F1504" s="122" t="s">
        <v>127</v>
      </c>
      <c r="G1504" s="205">
        <v>82112</v>
      </c>
      <c r="H1504" s="145">
        <v>82112</v>
      </c>
      <c r="I1504" s="125">
        <f t="shared" si="61"/>
        <v>100</v>
      </c>
      <c r="J1504" s="122" t="s">
        <v>211</v>
      </c>
      <c r="K1504" s="122"/>
      <c r="L1504" s="126"/>
    </row>
    <row r="1505" spans="1:12" s="129" customFormat="1" ht="12.75" customHeight="1">
      <c r="A1505" s="118"/>
      <c r="B1505" s="119"/>
      <c r="C1505" s="151"/>
      <c r="D1505" s="119">
        <v>4110</v>
      </c>
      <c r="E1505" s="121"/>
      <c r="F1505" s="122" t="s">
        <v>129</v>
      </c>
      <c r="G1505" s="205">
        <v>175792</v>
      </c>
      <c r="H1505" s="145">
        <v>106045.36</v>
      </c>
      <c r="I1505" s="125">
        <f t="shared" si="61"/>
        <v>60.324337853827245</v>
      </c>
      <c r="J1505" s="122" t="s">
        <v>212</v>
      </c>
      <c r="K1505" s="122"/>
      <c r="L1505" s="126"/>
    </row>
    <row r="1506" spans="1:12" s="129" customFormat="1" ht="12.75" customHeight="1">
      <c r="A1506" s="118"/>
      <c r="B1506" s="119"/>
      <c r="C1506" s="151"/>
      <c r="D1506" s="119">
        <v>4120</v>
      </c>
      <c r="E1506" s="121"/>
      <c r="F1506" s="122" t="s">
        <v>131</v>
      </c>
      <c r="G1506" s="205">
        <v>27680</v>
      </c>
      <c r="H1506" s="145">
        <v>14394.31</v>
      </c>
      <c r="I1506" s="125">
        <f t="shared" si="61"/>
        <v>52.002565028901735</v>
      </c>
      <c r="J1506" s="122" t="s">
        <v>213</v>
      </c>
      <c r="K1506" s="122"/>
      <c r="L1506" s="126"/>
    </row>
    <row r="1507" spans="1:12" s="127" customFormat="1" ht="12.75" customHeight="1">
      <c r="A1507" s="118"/>
      <c r="B1507" s="119"/>
      <c r="C1507" s="151"/>
      <c r="D1507" s="119">
        <v>4210</v>
      </c>
      <c r="E1507" s="121"/>
      <c r="F1507" s="122" t="s">
        <v>135</v>
      </c>
      <c r="G1507" s="205">
        <v>15000</v>
      </c>
      <c r="H1507" s="145">
        <v>9148.62</v>
      </c>
      <c r="I1507" s="125">
        <f t="shared" si="61"/>
        <v>60.9908</v>
      </c>
      <c r="J1507" s="122" t="s">
        <v>675</v>
      </c>
      <c r="K1507" s="122"/>
      <c r="L1507" s="126"/>
    </row>
    <row r="1508" spans="1:12" s="127" customFormat="1" ht="12.75" customHeight="1">
      <c r="A1508" s="118"/>
      <c r="B1508" s="119"/>
      <c r="C1508" s="151"/>
      <c r="D1508" s="119">
        <v>4240</v>
      </c>
      <c r="E1508" s="121"/>
      <c r="F1508" s="122" t="s">
        <v>137</v>
      </c>
      <c r="G1508" s="205">
        <v>5000</v>
      </c>
      <c r="H1508" s="145">
        <v>1907</v>
      </c>
      <c r="I1508" s="125">
        <f t="shared" si="61"/>
        <v>38.14</v>
      </c>
      <c r="J1508" s="122" t="s">
        <v>251</v>
      </c>
      <c r="K1508" s="122"/>
      <c r="L1508" s="126"/>
    </row>
    <row r="1509" spans="1:12" s="127" customFormat="1" ht="12.75" customHeight="1">
      <c r="A1509" s="118"/>
      <c r="B1509" s="119"/>
      <c r="C1509" s="151"/>
      <c r="D1509" s="119">
        <v>4260</v>
      </c>
      <c r="E1509" s="121"/>
      <c r="F1509" s="122" t="s">
        <v>139</v>
      </c>
      <c r="G1509" s="205">
        <v>82000</v>
      </c>
      <c r="H1509" s="145">
        <v>61052.54</v>
      </c>
      <c r="I1509" s="125">
        <f t="shared" si="61"/>
        <v>74.45431707317073</v>
      </c>
      <c r="J1509" s="149" t="s">
        <v>278</v>
      </c>
      <c r="K1509" s="149"/>
      <c r="L1509" s="126"/>
    </row>
    <row r="1510" spans="1:12" s="127" customFormat="1" ht="12.75" customHeight="1">
      <c r="A1510" s="118"/>
      <c r="B1510" s="119"/>
      <c r="C1510" s="151"/>
      <c r="D1510" s="119">
        <v>4270</v>
      </c>
      <c r="E1510" s="121"/>
      <c r="F1510" s="122" t="s">
        <v>141</v>
      </c>
      <c r="G1510" s="205">
        <v>23000</v>
      </c>
      <c r="H1510" s="145">
        <v>5498.61</v>
      </c>
      <c r="I1510" s="125">
        <f t="shared" si="61"/>
        <v>23.906999999999996</v>
      </c>
      <c r="J1510" s="122" t="s">
        <v>671</v>
      </c>
      <c r="K1510" s="122"/>
      <c r="L1510" s="126"/>
    </row>
    <row r="1511" spans="1:12" s="127" customFormat="1" ht="12.75" customHeight="1">
      <c r="A1511" s="118"/>
      <c r="B1511" s="119"/>
      <c r="C1511" s="151"/>
      <c r="D1511" s="119">
        <v>4280</v>
      </c>
      <c r="E1511" s="121"/>
      <c r="F1511" s="122" t="s">
        <v>142</v>
      </c>
      <c r="G1511" s="205">
        <v>1500</v>
      </c>
      <c r="H1511" s="145">
        <v>303</v>
      </c>
      <c r="I1511" s="125">
        <f t="shared" si="61"/>
        <v>20.200000000000003</v>
      </c>
      <c r="J1511" s="122" t="s">
        <v>143</v>
      </c>
      <c r="K1511" s="122"/>
      <c r="L1511" s="126"/>
    </row>
    <row r="1512" spans="1:12" s="127" customFormat="1" ht="12.75" customHeight="1">
      <c r="A1512" s="118"/>
      <c r="B1512" s="119"/>
      <c r="C1512" s="151"/>
      <c r="D1512" s="119">
        <v>4300</v>
      </c>
      <c r="E1512" s="121"/>
      <c r="F1512" s="122" t="s">
        <v>144</v>
      </c>
      <c r="G1512" s="205">
        <v>23210</v>
      </c>
      <c r="H1512" s="145">
        <v>15982.17</v>
      </c>
      <c r="I1512" s="125">
        <f t="shared" si="61"/>
        <v>68.8589831968979</v>
      </c>
      <c r="J1512" s="122" t="s">
        <v>638</v>
      </c>
      <c r="K1512" s="122"/>
      <c r="L1512" s="126"/>
    </row>
    <row r="1513" spans="1:12" s="127" customFormat="1" ht="12.75" customHeight="1">
      <c r="A1513" s="118"/>
      <c r="B1513" s="119"/>
      <c r="C1513" s="151"/>
      <c r="D1513" s="119">
        <v>4350</v>
      </c>
      <c r="E1513" s="121"/>
      <c r="F1513" s="122" t="s">
        <v>146</v>
      </c>
      <c r="G1513" s="205">
        <v>1400</v>
      </c>
      <c r="H1513" s="145">
        <v>374.11</v>
      </c>
      <c r="I1513" s="125">
        <f t="shared" si="61"/>
        <v>26.722142857142856</v>
      </c>
      <c r="J1513" s="122" t="s">
        <v>222</v>
      </c>
      <c r="K1513" s="122"/>
      <c r="L1513" s="126"/>
    </row>
    <row r="1514" spans="1:12" s="127" customFormat="1" ht="12.75" customHeight="1">
      <c r="A1514" s="118"/>
      <c r="B1514" s="119"/>
      <c r="C1514" s="151"/>
      <c r="D1514" s="119">
        <v>4410</v>
      </c>
      <c r="E1514" s="121"/>
      <c r="F1514" s="122" t="s">
        <v>148</v>
      </c>
      <c r="G1514" s="205">
        <v>1149</v>
      </c>
      <c r="H1514" s="145">
        <v>0</v>
      </c>
      <c r="I1514" s="125">
        <f t="shared" si="61"/>
        <v>0</v>
      </c>
      <c r="J1514" s="122" t="s">
        <v>327</v>
      </c>
      <c r="K1514" s="122"/>
      <c r="L1514" s="126"/>
    </row>
    <row r="1515" spans="1:12" s="127" customFormat="1" ht="12.75" customHeight="1">
      <c r="A1515" s="118"/>
      <c r="B1515" s="119"/>
      <c r="C1515" s="151"/>
      <c r="D1515" s="119">
        <v>4430</v>
      </c>
      <c r="E1515" s="121"/>
      <c r="F1515" s="122" t="s">
        <v>151</v>
      </c>
      <c r="G1515" s="205">
        <v>2100</v>
      </c>
      <c r="H1515" s="145">
        <v>0</v>
      </c>
      <c r="I1515" s="125">
        <f t="shared" si="61"/>
        <v>0</v>
      </c>
      <c r="J1515" s="122" t="s">
        <v>611</v>
      </c>
      <c r="K1515" s="122"/>
      <c r="L1515" s="126"/>
    </row>
    <row r="1516" spans="1:12" s="127" customFormat="1" ht="12.75" customHeight="1">
      <c r="A1516" s="118"/>
      <c r="B1516" s="119"/>
      <c r="C1516" s="151"/>
      <c r="D1516" s="119">
        <v>4440</v>
      </c>
      <c r="E1516" s="121"/>
      <c r="F1516" s="122" t="s">
        <v>153</v>
      </c>
      <c r="G1516" s="205">
        <v>57000</v>
      </c>
      <c r="H1516" s="145">
        <v>55819</v>
      </c>
      <c r="I1516" s="125">
        <f t="shared" si="61"/>
        <v>97.92807017543859</v>
      </c>
      <c r="J1516" s="122" t="s">
        <v>228</v>
      </c>
      <c r="K1516" s="122"/>
      <c r="L1516" s="126"/>
    </row>
    <row r="1517" spans="1:12" s="127" customFormat="1" ht="12.75">
      <c r="A1517" s="89"/>
      <c r="B1517" s="90"/>
      <c r="C1517" s="128">
        <v>80113</v>
      </c>
      <c r="D1517" s="90"/>
      <c r="E1517" s="92"/>
      <c r="F1517" s="112" t="s">
        <v>258</v>
      </c>
      <c r="G1517" s="166">
        <f>SUM(G1518)</f>
        <v>45000</v>
      </c>
      <c r="H1517" s="153">
        <f>SUM(H1518)</f>
        <v>18695.04</v>
      </c>
      <c r="I1517" s="115">
        <f t="shared" si="61"/>
        <v>41.544533333333334</v>
      </c>
      <c r="J1517" s="112"/>
      <c r="K1517" s="112"/>
      <c r="L1517" s="154"/>
    </row>
    <row r="1518" spans="1:12" s="127" customFormat="1" ht="12.75">
      <c r="A1518" s="118"/>
      <c r="B1518" s="119"/>
      <c r="C1518" s="151"/>
      <c r="D1518" s="119">
        <v>4300</v>
      </c>
      <c r="E1518" s="121"/>
      <c r="F1518" s="122" t="s">
        <v>144</v>
      </c>
      <c r="G1518" s="205">
        <v>45000</v>
      </c>
      <c r="H1518" s="145">
        <v>18695.04</v>
      </c>
      <c r="I1518" s="125">
        <f t="shared" si="61"/>
        <v>41.544533333333334</v>
      </c>
      <c r="J1518" s="122"/>
      <c r="K1518" s="122"/>
      <c r="L1518" s="126"/>
    </row>
    <row r="1519" spans="1:12" s="127" customFormat="1" ht="12.75">
      <c r="A1519" s="89"/>
      <c r="B1519" s="90"/>
      <c r="C1519" s="97">
        <v>80146</v>
      </c>
      <c r="D1519" s="90"/>
      <c r="E1519" s="92"/>
      <c r="F1519" s="112" t="s">
        <v>159</v>
      </c>
      <c r="G1519" s="166">
        <f>SUM(G1520)</f>
        <v>8440</v>
      </c>
      <c r="H1519" s="153">
        <f>SUM(H1520)</f>
        <v>2965</v>
      </c>
      <c r="I1519" s="115">
        <f t="shared" si="61"/>
        <v>35.1303317535545</v>
      </c>
      <c r="J1519" s="112"/>
      <c r="K1519" s="112"/>
      <c r="L1519" s="126"/>
    </row>
    <row r="1520" spans="1:12" s="127" customFormat="1" ht="12.75" customHeight="1">
      <c r="A1520" s="118"/>
      <c r="B1520" s="121"/>
      <c r="C1520" s="128"/>
      <c r="D1520" s="148">
        <v>4300</v>
      </c>
      <c r="E1520" s="121"/>
      <c r="F1520" s="122" t="s">
        <v>144</v>
      </c>
      <c r="G1520" s="205">
        <v>8440</v>
      </c>
      <c r="H1520" s="145">
        <v>2965</v>
      </c>
      <c r="I1520" s="125">
        <f t="shared" si="61"/>
        <v>35.1303317535545</v>
      </c>
      <c r="J1520" s="122" t="s">
        <v>523</v>
      </c>
      <c r="K1520" s="122"/>
      <c r="L1520" s="126"/>
    </row>
    <row r="1521" spans="1:12" s="165" customFormat="1" ht="12.75">
      <c r="A1521" s="89"/>
      <c r="B1521" s="92"/>
      <c r="C1521" s="258">
        <v>85154</v>
      </c>
      <c r="D1521" s="152"/>
      <c r="E1521" s="92"/>
      <c r="F1521" s="112" t="s">
        <v>261</v>
      </c>
      <c r="G1521" s="166">
        <f>SUM(G1522:G1527)</f>
        <v>11452</v>
      </c>
      <c r="H1521" s="153">
        <f>SUM(H1522:H1527)</f>
        <v>8186.52</v>
      </c>
      <c r="I1521" s="115">
        <f t="shared" si="61"/>
        <v>71.48550471533358</v>
      </c>
      <c r="J1521" s="112"/>
      <c r="K1521" s="112"/>
      <c r="L1521" s="126"/>
    </row>
    <row r="1522" spans="1:12" s="165" customFormat="1" ht="12.75" customHeight="1">
      <c r="A1522" s="118"/>
      <c r="B1522" s="121"/>
      <c r="C1522" s="258"/>
      <c r="D1522" s="171">
        <v>4110</v>
      </c>
      <c r="E1522" s="121"/>
      <c r="F1522" s="122" t="s">
        <v>129</v>
      </c>
      <c r="G1522" s="158">
        <v>1123</v>
      </c>
      <c r="H1522" s="159">
        <v>0</v>
      </c>
      <c r="I1522" s="125">
        <f t="shared" si="61"/>
        <v>0</v>
      </c>
      <c r="J1522" s="122" t="s">
        <v>613</v>
      </c>
      <c r="K1522" s="122"/>
      <c r="L1522" s="126"/>
    </row>
    <row r="1523" spans="1:12" s="165" customFormat="1" ht="12.75">
      <c r="A1523" s="118"/>
      <c r="B1523" s="121"/>
      <c r="C1523" s="258"/>
      <c r="D1523" s="171">
        <v>4120</v>
      </c>
      <c r="E1523" s="121"/>
      <c r="F1523" s="122" t="s">
        <v>213</v>
      </c>
      <c r="G1523" s="158">
        <v>153</v>
      </c>
      <c r="H1523" s="159">
        <v>0</v>
      </c>
      <c r="I1523" s="125">
        <f t="shared" si="61"/>
        <v>0</v>
      </c>
      <c r="J1523" s="122"/>
      <c r="K1523" s="122"/>
      <c r="L1523" s="126"/>
    </row>
    <row r="1524" spans="1:12" s="165" customFormat="1" ht="12.75" customHeight="1">
      <c r="A1524" s="118"/>
      <c r="B1524" s="121"/>
      <c r="C1524" s="258"/>
      <c r="D1524" s="171">
        <v>4170</v>
      </c>
      <c r="E1524" s="121"/>
      <c r="F1524" s="122" t="s">
        <v>133</v>
      </c>
      <c r="G1524" s="158">
        <v>6240</v>
      </c>
      <c r="H1524" s="159">
        <v>4250.66</v>
      </c>
      <c r="I1524" s="125">
        <f t="shared" si="61"/>
        <v>68.11955128205128</v>
      </c>
      <c r="J1524" s="122" t="s">
        <v>614</v>
      </c>
      <c r="K1524" s="122"/>
      <c r="L1524" s="126"/>
    </row>
    <row r="1525" spans="1:12" s="165" customFormat="1" ht="12.75" customHeight="1">
      <c r="A1525" s="118"/>
      <c r="B1525" s="121"/>
      <c r="C1525" s="258"/>
      <c r="D1525" s="171">
        <v>4210</v>
      </c>
      <c r="E1525" s="121"/>
      <c r="F1525" s="122" t="s">
        <v>135</v>
      </c>
      <c r="G1525" s="158">
        <v>600</v>
      </c>
      <c r="H1525" s="159">
        <v>600</v>
      </c>
      <c r="I1525" s="125">
        <f t="shared" si="61"/>
        <v>100</v>
      </c>
      <c r="J1525" s="122" t="s">
        <v>615</v>
      </c>
      <c r="K1525" s="122"/>
      <c r="L1525" s="126"/>
    </row>
    <row r="1526" spans="1:12" s="165" customFormat="1" ht="12.75" customHeight="1">
      <c r="A1526" s="118"/>
      <c r="B1526" s="121"/>
      <c r="C1526" s="258"/>
      <c r="D1526" s="171">
        <v>4220</v>
      </c>
      <c r="E1526" s="121"/>
      <c r="F1526" s="122" t="s">
        <v>172</v>
      </c>
      <c r="G1526" s="158">
        <v>2760</v>
      </c>
      <c r="H1526" s="159">
        <v>2759.86</v>
      </c>
      <c r="I1526" s="125">
        <f t="shared" si="61"/>
        <v>99.9949275362319</v>
      </c>
      <c r="J1526" s="122" t="s">
        <v>616</v>
      </c>
      <c r="K1526" s="122"/>
      <c r="L1526" s="126"/>
    </row>
    <row r="1527" spans="1:12" s="165" customFormat="1" ht="12.75" customHeight="1">
      <c r="A1527" s="118"/>
      <c r="B1527" s="121"/>
      <c r="C1527" s="258"/>
      <c r="D1527" s="157">
        <v>4300</v>
      </c>
      <c r="E1527" s="121"/>
      <c r="F1527" s="122" t="s">
        <v>144</v>
      </c>
      <c r="G1527" s="158">
        <v>576</v>
      </c>
      <c r="H1527" s="159">
        <v>576</v>
      </c>
      <c r="I1527" s="125">
        <f t="shared" si="61"/>
        <v>100</v>
      </c>
      <c r="J1527" s="122" t="s">
        <v>676</v>
      </c>
      <c r="K1527" s="122"/>
      <c r="L1527" s="126"/>
    </row>
    <row r="1528" spans="1:12" s="127" customFormat="1" ht="12.75">
      <c r="A1528" s="89"/>
      <c r="B1528" s="90"/>
      <c r="C1528" s="91">
        <v>85401</v>
      </c>
      <c r="D1528" s="90"/>
      <c r="E1528" s="92"/>
      <c r="F1528" s="112" t="s">
        <v>225</v>
      </c>
      <c r="G1528" s="113">
        <f>SUM(G1529:G1533)</f>
        <v>74012</v>
      </c>
      <c r="H1528" s="114">
        <f>SUM(H1529:H1533)</f>
        <v>42751.369999999995</v>
      </c>
      <c r="I1528" s="115">
        <f t="shared" si="61"/>
        <v>57.7627546884289</v>
      </c>
      <c r="J1528" s="112"/>
      <c r="K1528" s="112"/>
      <c r="L1528" s="126"/>
    </row>
    <row r="1529" spans="1:12" s="127" customFormat="1" ht="12.75" customHeight="1">
      <c r="A1529" s="118"/>
      <c r="B1529" s="119"/>
      <c r="C1529" s="120"/>
      <c r="D1529" s="119">
        <v>4010</v>
      </c>
      <c r="E1529" s="121"/>
      <c r="F1529" s="122" t="s">
        <v>125</v>
      </c>
      <c r="G1529" s="205">
        <v>53205</v>
      </c>
      <c r="H1529" s="145">
        <v>28324.55</v>
      </c>
      <c r="I1529" s="125">
        <f t="shared" si="61"/>
        <v>53.23663189549854</v>
      </c>
      <c r="J1529" s="122" t="s">
        <v>210</v>
      </c>
      <c r="K1529" s="122"/>
      <c r="L1529" s="126"/>
    </row>
    <row r="1530" spans="1:12" s="127" customFormat="1" ht="12.75" customHeight="1">
      <c r="A1530" s="118"/>
      <c r="B1530" s="119"/>
      <c r="C1530" s="128"/>
      <c r="D1530" s="119">
        <v>4040</v>
      </c>
      <c r="E1530" s="121"/>
      <c r="F1530" s="122" t="s">
        <v>127</v>
      </c>
      <c r="G1530" s="205">
        <v>2223</v>
      </c>
      <c r="H1530" s="145">
        <v>2222.9</v>
      </c>
      <c r="I1530" s="125">
        <f t="shared" si="61"/>
        <v>99.99550157444894</v>
      </c>
      <c r="J1530" s="122" t="s">
        <v>211</v>
      </c>
      <c r="K1530" s="122"/>
      <c r="L1530" s="126"/>
    </row>
    <row r="1531" spans="1:12" s="127" customFormat="1" ht="12.75" customHeight="1">
      <c r="A1531" s="118"/>
      <c r="B1531" s="119"/>
      <c r="C1531" s="128"/>
      <c r="D1531" s="119">
        <v>4110</v>
      </c>
      <c r="E1531" s="121"/>
      <c r="F1531" s="122" t="s">
        <v>129</v>
      </c>
      <c r="G1531" s="205">
        <v>10573</v>
      </c>
      <c r="H1531" s="145">
        <v>5139.83</v>
      </c>
      <c r="I1531" s="125">
        <f t="shared" si="61"/>
        <v>48.612787288376055</v>
      </c>
      <c r="J1531" s="122" t="s">
        <v>212</v>
      </c>
      <c r="K1531" s="122"/>
      <c r="L1531" s="126"/>
    </row>
    <row r="1532" spans="1:12" s="127" customFormat="1" ht="12.75" customHeight="1">
      <c r="A1532" s="118"/>
      <c r="B1532" s="119"/>
      <c r="C1532" s="128"/>
      <c r="D1532" s="119">
        <v>4120</v>
      </c>
      <c r="E1532" s="121"/>
      <c r="F1532" s="122" t="s">
        <v>131</v>
      </c>
      <c r="G1532" s="205">
        <v>1501</v>
      </c>
      <c r="H1532" s="145">
        <v>679.09</v>
      </c>
      <c r="I1532" s="125">
        <f t="shared" si="61"/>
        <v>45.24250499666889</v>
      </c>
      <c r="J1532" s="122" t="s">
        <v>213</v>
      </c>
      <c r="K1532" s="122"/>
      <c r="L1532" s="126"/>
    </row>
    <row r="1533" spans="1:12" s="127" customFormat="1" ht="12.75" customHeight="1">
      <c r="A1533" s="118"/>
      <c r="B1533" s="119"/>
      <c r="C1533" s="130"/>
      <c r="D1533" s="119">
        <v>4440</v>
      </c>
      <c r="E1533" s="121"/>
      <c r="F1533" s="122" t="s">
        <v>153</v>
      </c>
      <c r="G1533" s="205">
        <v>6510</v>
      </c>
      <c r="H1533" s="145">
        <v>6385</v>
      </c>
      <c r="I1533" s="125">
        <f t="shared" si="61"/>
        <v>98.07987711213516</v>
      </c>
      <c r="J1533" s="122" t="s">
        <v>228</v>
      </c>
      <c r="K1533" s="122"/>
      <c r="L1533" s="126"/>
    </row>
    <row r="1534" spans="1:12" s="127" customFormat="1" ht="25.5" customHeight="1">
      <c r="A1534" s="89"/>
      <c r="B1534" s="90"/>
      <c r="C1534" s="130">
        <v>85412</v>
      </c>
      <c r="D1534" s="90"/>
      <c r="E1534" s="92"/>
      <c r="F1534" s="112" t="s">
        <v>263</v>
      </c>
      <c r="G1534" s="166">
        <f>SUM(G1535)</f>
        <v>106197</v>
      </c>
      <c r="H1534" s="153">
        <f>SUM(H1535)</f>
        <v>30992</v>
      </c>
      <c r="I1534" s="115">
        <f t="shared" si="61"/>
        <v>29.183498592238955</v>
      </c>
      <c r="J1534" s="112"/>
      <c r="K1534" s="112"/>
      <c r="L1534" s="126"/>
    </row>
    <row r="1535" spans="1:12" s="127" customFormat="1" ht="12.75" customHeight="1">
      <c r="A1535" s="118"/>
      <c r="B1535" s="119"/>
      <c r="C1535" s="130"/>
      <c r="D1535" s="119">
        <v>4300</v>
      </c>
      <c r="E1535" s="121"/>
      <c r="F1535" s="122" t="s">
        <v>144</v>
      </c>
      <c r="G1535" s="205">
        <v>106197</v>
      </c>
      <c r="H1535" s="145">
        <v>30992</v>
      </c>
      <c r="I1535" s="125">
        <f t="shared" si="61"/>
        <v>29.183498592238955</v>
      </c>
      <c r="J1535" s="122" t="s">
        <v>600</v>
      </c>
      <c r="K1535" s="122"/>
      <c r="L1535" s="126"/>
    </row>
    <row r="1536" spans="1:12" s="38" customFormat="1" ht="12.75">
      <c r="A1536" s="133"/>
      <c r="B1536" s="133"/>
      <c r="C1536" s="134"/>
      <c r="D1536" s="133"/>
      <c r="E1536" s="135"/>
      <c r="F1536" s="136"/>
      <c r="G1536" s="137"/>
      <c r="H1536" s="138"/>
      <c r="I1536" s="115"/>
      <c r="J1536" s="122"/>
      <c r="K1536" s="122"/>
      <c r="L1536" s="33"/>
    </row>
    <row r="1537" spans="1:12" s="111" customFormat="1" ht="13.5" customHeight="1">
      <c r="A1537" s="103" t="s">
        <v>677</v>
      </c>
      <c r="B1537" s="103"/>
      <c r="C1537" s="139"/>
      <c r="D1537" s="103"/>
      <c r="E1537" s="140"/>
      <c r="F1537" s="107" t="s">
        <v>678</v>
      </c>
      <c r="G1537" s="108">
        <f>SUM(G1538:G1572)/2</f>
        <v>827622</v>
      </c>
      <c r="H1537" s="109">
        <f>SUM(H1538:H1572)/2</f>
        <v>440378.18</v>
      </c>
      <c r="I1537" s="110">
        <f aca="true" t="shared" si="62" ref="I1537:I1572">H1537/G1537*100</f>
        <v>53.210062081481645</v>
      </c>
      <c r="J1537" s="107"/>
      <c r="K1537" s="107"/>
      <c r="L1537" s="33"/>
    </row>
    <row r="1538" spans="1:12" s="117" customFormat="1" ht="12.75">
      <c r="A1538" s="89"/>
      <c r="B1538" s="90"/>
      <c r="C1538" s="91">
        <v>80101</v>
      </c>
      <c r="D1538" s="90"/>
      <c r="E1538" s="92"/>
      <c r="F1538" s="112" t="s">
        <v>428</v>
      </c>
      <c r="G1538" s="113">
        <f>SUM(G1539:G1555)</f>
        <v>745174</v>
      </c>
      <c r="H1538" s="114">
        <f>SUM(H1539:H1555)</f>
        <v>392690.54</v>
      </c>
      <c r="I1538" s="115">
        <f t="shared" si="62"/>
        <v>52.697831647373626</v>
      </c>
      <c r="J1538" s="112"/>
      <c r="K1538" s="112"/>
      <c r="L1538" s="116"/>
    </row>
    <row r="1539" spans="1:12" s="142" customFormat="1" ht="12.75" customHeight="1">
      <c r="A1539" s="118"/>
      <c r="B1539" s="119"/>
      <c r="C1539" s="141"/>
      <c r="D1539" s="119">
        <v>3020</v>
      </c>
      <c r="E1539" s="121"/>
      <c r="F1539" s="122" t="s">
        <v>123</v>
      </c>
      <c r="G1539" s="205">
        <v>4860</v>
      </c>
      <c r="H1539" s="145">
        <v>198</v>
      </c>
      <c r="I1539" s="125">
        <f t="shared" si="62"/>
        <v>4.074074074074074</v>
      </c>
      <c r="J1539" s="122" t="s">
        <v>589</v>
      </c>
      <c r="K1539" s="122"/>
      <c r="L1539" s="116"/>
    </row>
    <row r="1540" spans="1:12" s="127" customFormat="1" ht="12.75" customHeight="1">
      <c r="A1540" s="118"/>
      <c r="B1540" s="121"/>
      <c r="C1540" s="128"/>
      <c r="D1540" s="148">
        <v>4010</v>
      </c>
      <c r="E1540" s="121"/>
      <c r="F1540" s="122" t="s">
        <v>125</v>
      </c>
      <c r="G1540" s="205">
        <v>503457</v>
      </c>
      <c r="H1540" s="145">
        <v>244714.95</v>
      </c>
      <c r="I1540" s="125">
        <f t="shared" si="62"/>
        <v>48.606921743068426</v>
      </c>
      <c r="J1540" s="122" t="s">
        <v>210</v>
      </c>
      <c r="K1540" s="122"/>
      <c r="L1540" s="126"/>
    </row>
    <row r="1541" spans="1:12" s="127" customFormat="1" ht="12.75" customHeight="1">
      <c r="A1541" s="118"/>
      <c r="B1541" s="121"/>
      <c r="C1541" s="128"/>
      <c r="D1541" s="148">
        <v>4040</v>
      </c>
      <c r="E1541" s="121"/>
      <c r="F1541" s="122" t="s">
        <v>127</v>
      </c>
      <c r="G1541" s="205">
        <v>42039</v>
      </c>
      <c r="H1541" s="145">
        <v>42038.6</v>
      </c>
      <c r="I1541" s="125">
        <f t="shared" si="62"/>
        <v>99.99904850258093</v>
      </c>
      <c r="J1541" s="122" t="s">
        <v>211</v>
      </c>
      <c r="K1541" s="122"/>
      <c r="L1541" s="126"/>
    </row>
    <row r="1542" spans="1:12" s="127" customFormat="1" ht="12.75" customHeight="1">
      <c r="A1542" s="118"/>
      <c r="B1542" s="121"/>
      <c r="C1542" s="128"/>
      <c r="D1542" s="148">
        <v>4110</v>
      </c>
      <c r="E1542" s="121"/>
      <c r="F1542" s="122" t="s">
        <v>129</v>
      </c>
      <c r="G1542" s="205">
        <v>84434</v>
      </c>
      <c r="H1542" s="145">
        <v>43685.3</v>
      </c>
      <c r="I1542" s="125">
        <f t="shared" si="62"/>
        <v>51.73899140156809</v>
      </c>
      <c r="J1542" s="122" t="s">
        <v>212</v>
      </c>
      <c r="K1542" s="122"/>
      <c r="L1542" s="126"/>
    </row>
    <row r="1543" spans="1:12" s="127" customFormat="1" ht="12.75" customHeight="1">
      <c r="A1543" s="118"/>
      <c r="B1543" s="121"/>
      <c r="C1543" s="128"/>
      <c r="D1543" s="148">
        <v>4120</v>
      </c>
      <c r="E1543" s="121"/>
      <c r="F1543" s="122" t="s">
        <v>131</v>
      </c>
      <c r="G1543" s="205">
        <v>13971</v>
      </c>
      <c r="H1543" s="145">
        <v>6876.18</v>
      </c>
      <c r="I1543" s="125">
        <f t="shared" si="62"/>
        <v>49.217522009877605</v>
      </c>
      <c r="J1543" s="122" t="s">
        <v>213</v>
      </c>
      <c r="K1543" s="122"/>
      <c r="L1543" s="126"/>
    </row>
    <row r="1544" spans="1:12" s="127" customFormat="1" ht="12.75" customHeight="1">
      <c r="A1544" s="118"/>
      <c r="B1544" s="121"/>
      <c r="C1544" s="128"/>
      <c r="D1544" s="148">
        <v>4140</v>
      </c>
      <c r="E1544" s="121"/>
      <c r="F1544" s="122" t="s">
        <v>215</v>
      </c>
      <c r="G1544" s="205">
        <v>2100</v>
      </c>
      <c r="H1544" s="145">
        <v>0</v>
      </c>
      <c r="I1544" s="125">
        <f t="shared" si="62"/>
        <v>0</v>
      </c>
      <c r="J1544" s="122" t="s">
        <v>215</v>
      </c>
      <c r="K1544" s="122"/>
      <c r="L1544" s="126"/>
    </row>
    <row r="1545" spans="1:12" s="127" customFormat="1" ht="12.75" customHeight="1">
      <c r="A1545" s="118"/>
      <c r="B1545" s="121"/>
      <c r="C1545" s="128"/>
      <c r="D1545" s="148">
        <v>4170</v>
      </c>
      <c r="E1545" s="121"/>
      <c r="F1545" s="122" t="s">
        <v>133</v>
      </c>
      <c r="G1545" s="205">
        <v>1093</v>
      </c>
      <c r="H1545" s="145">
        <v>327.63</v>
      </c>
      <c r="I1545" s="125">
        <f t="shared" si="62"/>
        <v>29.975297346752054</v>
      </c>
      <c r="J1545" s="122" t="s">
        <v>289</v>
      </c>
      <c r="K1545" s="122"/>
      <c r="L1545" s="126"/>
    </row>
    <row r="1546" spans="1:12" s="127" customFormat="1" ht="12.75" customHeight="1">
      <c r="A1546" s="118"/>
      <c r="B1546" s="119"/>
      <c r="C1546" s="128"/>
      <c r="D1546" s="119">
        <v>4210</v>
      </c>
      <c r="E1546" s="121"/>
      <c r="F1546" s="122" t="s">
        <v>135</v>
      </c>
      <c r="G1546" s="205">
        <v>14396</v>
      </c>
      <c r="H1546" s="145">
        <v>5973.8</v>
      </c>
      <c r="I1546" s="125">
        <f t="shared" si="62"/>
        <v>41.4962489580439</v>
      </c>
      <c r="J1546" s="122" t="s">
        <v>528</v>
      </c>
      <c r="K1546" s="122"/>
      <c r="L1546" s="126"/>
    </row>
    <row r="1547" spans="1:12" s="127" customFormat="1" ht="12.75" customHeight="1">
      <c r="A1547" s="118"/>
      <c r="B1547" s="119"/>
      <c r="C1547" s="128"/>
      <c r="D1547" s="119">
        <v>4240</v>
      </c>
      <c r="E1547" s="121"/>
      <c r="F1547" s="122" t="s">
        <v>137</v>
      </c>
      <c r="G1547" s="205">
        <v>3000</v>
      </c>
      <c r="H1547" s="145">
        <v>696.2</v>
      </c>
      <c r="I1547" s="125">
        <f t="shared" si="62"/>
        <v>23.206666666666667</v>
      </c>
      <c r="J1547" s="122" t="s">
        <v>251</v>
      </c>
      <c r="K1547" s="122"/>
      <c r="L1547" s="126"/>
    </row>
    <row r="1548" spans="1:12" s="127" customFormat="1" ht="12.75" customHeight="1">
      <c r="A1548" s="118"/>
      <c r="B1548" s="119"/>
      <c r="C1548" s="128"/>
      <c r="D1548" s="119">
        <v>4260</v>
      </c>
      <c r="E1548" s="121"/>
      <c r="F1548" s="122" t="s">
        <v>139</v>
      </c>
      <c r="G1548" s="205">
        <v>25000</v>
      </c>
      <c r="H1548" s="145">
        <v>16360.1</v>
      </c>
      <c r="I1548" s="125">
        <f t="shared" si="62"/>
        <v>65.4404</v>
      </c>
      <c r="J1548" s="149" t="s">
        <v>499</v>
      </c>
      <c r="K1548" s="149"/>
      <c r="L1548" s="126"/>
    </row>
    <row r="1549" spans="1:12" s="127" customFormat="1" ht="12.75" customHeight="1">
      <c r="A1549" s="118"/>
      <c r="B1549" s="119"/>
      <c r="C1549" s="128"/>
      <c r="D1549" s="119">
        <v>4270</v>
      </c>
      <c r="E1549" s="121"/>
      <c r="F1549" s="122" t="s">
        <v>141</v>
      </c>
      <c r="G1549" s="205">
        <v>8407</v>
      </c>
      <c r="H1549" s="145">
        <v>1415.2</v>
      </c>
      <c r="I1549" s="125">
        <f t="shared" si="62"/>
        <v>16.833591055073153</v>
      </c>
      <c r="J1549" s="122" t="s">
        <v>671</v>
      </c>
      <c r="K1549" s="122"/>
      <c r="L1549" s="126"/>
    </row>
    <row r="1550" spans="1:12" s="127" customFormat="1" ht="12.75" customHeight="1">
      <c r="A1550" s="118"/>
      <c r="B1550" s="119"/>
      <c r="C1550" s="128"/>
      <c r="D1550" s="119">
        <v>4280</v>
      </c>
      <c r="E1550" s="121"/>
      <c r="F1550" s="122" t="s">
        <v>142</v>
      </c>
      <c r="G1550" s="205">
        <v>1700</v>
      </c>
      <c r="H1550" s="145">
        <v>404</v>
      </c>
      <c r="I1550" s="125">
        <f t="shared" si="62"/>
        <v>23.764705882352942</v>
      </c>
      <c r="J1550" s="122" t="s">
        <v>143</v>
      </c>
      <c r="K1550" s="122"/>
      <c r="L1550" s="126"/>
    </row>
    <row r="1551" spans="1:12" s="127" customFormat="1" ht="12.75" customHeight="1">
      <c r="A1551" s="118"/>
      <c r="B1551" s="119"/>
      <c r="C1551" s="128"/>
      <c r="D1551" s="119">
        <v>4300</v>
      </c>
      <c r="E1551" s="121"/>
      <c r="F1551" s="122" t="s">
        <v>144</v>
      </c>
      <c r="G1551" s="205">
        <v>9000</v>
      </c>
      <c r="H1551" s="145">
        <v>3516.9</v>
      </c>
      <c r="I1551" s="125">
        <f t="shared" si="62"/>
        <v>39.07666666666667</v>
      </c>
      <c r="J1551" s="122" t="s">
        <v>638</v>
      </c>
      <c r="K1551" s="122"/>
      <c r="L1551" s="126"/>
    </row>
    <row r="1552" spans="1:12" s="127" customFormat="1" ht="12.75" customHeight="1">
      <c r="A1552" s="118"/>
      <c r="B1552" s="119"/>
      <c r="C1552" s="128"/>
      <c r="D1552" s="119">
        <v>4350</v>
      </c>
      <c r="E1552" s="121"/>
      <c r="F1552" s="122" t="s">
        <v>146</v>
      </c>
      <c r="G1552" s="205">
        <v>4200</v>
      </c>
      <c r="H1552" s="145">
        <v>2005.68</v>
      </c>
      <c r="I1552" s="125">
        <f t="shared" si="62"/>
        <v>47.754285714285714</v>
      </c>
      <c r="J1552" s="122" t="s">
        <v>222</v>
      </c>
      <c r="K1552" s="122"/>
      <c r="L1552" s="126"/>
    </row>
    <row r="1553" spans="1:12" s="127" customFormat="1" ht="12.75" customHeight="1">
      <c r="A1553" s="118"/>
      <c r="B1553" s="119"/>
      <c r="C1553" s="128"/>
      <c r="D1553" s="119">
        <v>4410</v>
      </c>
      <c r="E1553" s="121"/>
      <c r="F1553" s="122" t="s">
        <v>148</v>
      </c>
      <c r="G1553" s="205">
        <v>517</v>
      </c>
      <c r="H1553" s="145">
        <v>0</v>
      </c>
      <c r="I1553" s="125">
        <f t="shared" si="62"/>
        <v>0</v>
      </c>
      <c r="J1553" s="122" t="s">
        <v>327</v>
      </c>
      <c r="K1553" s="122"/>
      <c r="L1553" s="126"/>
    </row>
    <row r="1554" spans="1:12" s="127" customFormat="1" ht="12.75" customHeight="1">
      <c r="A1554" s="118"/>
      <c r="B1554" s="119"/>
      <c r="C1554" s="128"/>
      <c r="D1554" s="119">
        <v>4430</v>
      </c>
      <c r="E1554" s="121"/>
      <c r="F1554" s="122" t="s">
        <v>151</v>
      </c>
      <c r="G1554" s="205">
        <v>2000</v>
      </c>
      <c r="H1554" s="145">
        <v>0</v>
      </c>
      <c r="I1554" s="125">
        <f t="shared" si="62"/>
        <v>0</v>
      </c>
      <c r="J1554" s="122" t="s">
        <v>611</v>
      </c>
      <c r="K1554" s="122"/>
      <c r="L1554" s="126"/>
    </row>
    <row r="1555" spans="1:12" s="127" customFormat="1" ht="12.75" customHeight="1">
      <c r="A1555" s="118"/>
      <c r="B1555" s="119"/>
      <c r="C1555" s="130"/>
      <c r="D1555" s="119">
        <v>4440</v>
      </c>
      <c r="E1555" s="121"/>
      <c r="F1555" s="122" t="s">
        <v>153</v>
      </c>
      <c r="G1555" s="205">
        <v>25000</v>
      </c>
      <c r="H1555" s="145">
        <v>24478</v>
      </c>
      <c r="I1555" s="125">
        <f t="shared" si="62"/>
        <v>97.912</v>
      </c>
      <c r="J1555" s="122" t="s">
        <v>228</v>
      </c>
      <c r="K1555" s="122"/>
      <c r="L1555" s="126"/>
    </row>
    <row r="1556" spans="1:12" s="127" customFormat="1" ht="12.75">
      <c r="A1556" s="89"/>
      <c r="B1556" s="90"/>
      <c r="C1556" s="97">
        <v>80146</v>
      </c>
      <c r="D1556" s="90"/>
      <c r="E1556" s="92"/>
      <c r="F1556" s="112" t="s">
        <v>159</v>
      </c>
      <c r="G1556" s="166">
        <f>SUM(G1557)</f>
        <v>8120</v>
      </c>
      <c r="H1556" s="153">
        <f>SUM(H1557)</f>
        <v>1780</v>
      </c>
      <c r="I1556" s="115">
        <f t="shared" si="62"/>
        <v>21.921182266009854</v>
      </c>
      <c r="J1556" s="112"/>
      <c r="K1556" s="112"/>
      <c r="L1556" s="126"/>
    </row>
    <row r="1557" spans="1:12" s="127" customFormat="1" ht="12.75" customHeight="1">
      <c r="A1557" s="118"/>
      <c r="B1557" s="121"/>
      <c r="C1557" s="128"/>
      <c r="D1557" s="148">
        <v>4300</v>
      </c>
      <c r="E1557" s="121"/>
      <c r="F1557" s="122" t="s">
        <v>144</v>
      </c>
      <c r="G1557" s="205">
        <v>8120</v>
      </c>
      <c r="H1557" s="145">
        <v>1780</v>
      </c>
      <c r="I1557" s="125">
        <f t="shared" si="62"/>
        <v>21.921182266009854</v>
      </c>
      <c r="J1557" s="122" t="s">
        <v>523</v>
      </c>
      <c r="K1557" s="122"/>
      <c r="L1557" s="126"/>
    </row>
    <row r="1558" spans="1:12" s="165" customFormat="1" ht="12.75">
      <c r="A1558" s="89"/>
      <c r="B1558" s="92"/>
      <c r="C1558" s="258">
        <v>85154</v>
      </c>
      <c r="D1558" s="152"/>
      <c r="E1558" s="92"/>
      <c r="F1558" s="112" t="s">
        <v>261</v>
      </c>
      <c r="G1558" s="166">
        <f>SUM(G1559:G1564)</f>
        <v>5727</v>
      </c>
      <c r="H1558" s="153">
        <f>SUM(H1559:H1564)</f>
        <v>4078.17</v>
      </c>
      <c r="I1558" s="115">
        <f t="shared" si="62"/>
        <v>71.20953378732321</v>
      </c>
      <c r="J1558" s="112"/>
      <c r="K1558" s="112"/>
      <c r="L1558" s="126"/>
    </row>
    <row r="1559" spans="1:12" s="165" customFormat="1" ht="12.75" customHeight="1">
      <c r="A1559" s="118"/>
      <c r="B1559" s="121"/>
      <c r="C1559" s="258"/>
      <c r="D1559" s="171">
        <v>4110</v>
      </c>
      <c r="E1559" s="121"/>
      <c r="F1559" s="122" t="s">
        <v>129</v>
      </c>
      <c r="G1559" s="158">
        <v>562</v>
      </c>
      <c r="H1559" s="159">
        <v>0</v>
      </c>
      <c r="I1559" s="125">
        <f t="shared" si="62"/>
        <v>0</v>
      </c>
      <c r="J1559" s="122" t="s">
        <v>613</v>
      </c>
      <c r="K1559" s="122"/>
      <c r="L1559" s="126"/>
    </row>
    <row r="1560" spans="1:12" s="165" customFormat="1" ht="12.75">
      <c r="A1560" s="118"/>
      <c r="B1560" s="121"/>
      <c r="C1560" s="258"/>
      <c r="D1560" s="171">
        <v>4120</v>
      </c>
      <c r="E1560" s="121"/>
      <c r="F1560" s="122" t="s">
        <v>131</v>
      </c>
      <c r="G1560" s="158">
        <v>77</v>
      </c>
      <c r="H1560" s="159">
        <v>0</v>
      </c>
      <c r="I1560" s="125">
        <f t="shared" si="62"/>
        <v>0</v>
      </c>
      <c r="J1560" s="122"/>
      <c r="K1560" s="122"/>
      <c r="L1560" s="126"/>
    </row>
    <row r="1561" spans="1:12" s="165" customFormat="1" ht="12.75" customHeight="1">
      <c r="A1561" s="118"/>
      <c r="B1561" s="121"/>
      <c r="C1561" s="258"/>
      <c r="D1561" s="171">
        <v>4170</v>
      </c>
      <c r="E1561" s="121"/>
      <c r="F1561" s="122" t="s">
        <v>133</v>
      </c>
      <c r="G1561" s="158">
        <v>3120</v>
      </c>
      <c r="H1561" s="159">
        <v>2124.37</v>
      </c>
      <c r="I1561" s="125">
        <f t="shared" si="62"/>
        <v>68.08878205128205</v>
      </c>
      <c r="J1561" s="122" t="s">
        <v>614</v>
      </c>
      <c r="K1561" s="122"/>
      <c r="L1561" s="126"/>
    </row>
    <row r="1562" spans="1:12" s="165" customFormat="1" ht="12.75" customHeight="1">
      <c r="A1562" s="118"/>
      <c r="B1562" s="121"/>
      <c r="C1562" s="258"/>
      <c r="D1562" s="171">
        <v>4210</v>
      </c>
      <c r="E1562" s="121"/>
      <c r="F1562" s="122" t="s">
        <v>135</v>
      </c>
      <c r="G1562" s="158">
        <v>300</v>
      </c>
      <c r="H1562" s="159">
        <v>299.64</v>
      </c>
      <c r="I1562" s="125">
        <f t="shared" si="62"/>
        <v>99.88</v>
      </c>
      <c r="J1562" s="122" t="s">
        <v>615</v>
      </c>
      <c r="K1562" s="122"/>
      <c r="L1562" s="126"/>
    </row>
    <row r="1563" spans="1:12" s="165" customFormat="1" ht="12.75" customHeight="1">
      <c r="A1563" s="118"/>
      <c r="B1563" s="121"/>
      <c r="C1563" s="258"/>
      <c r="D1563" s="171">
        <v>4220</v>
      </c>
      <c r="E1563" s="121"/>
      <c r="F1563" s="122" t="s">
        <v>172</v>
      </c>
      <c r="G1563" s="158">
        <v>1380</v>
      </c>
      <c r="H1563" s="159">
        <v>1379.16</v>
      </c>
      <c r="I1563" s="125">
        <f t="shared" si="62"/>
        <v>99.93913043478261</v>
      </c>
      <c r="J1563" s="122" t="s">
        <v>616</v>
      </c>
      <c r="K1563" s="122"/>
      <c r="L1563" s="126"/>
    </row>
    <row r="1564" spans="1:12" s="165" customFormat="1" ht="12.75" customHeight="1">
      <c r="A1564" s="118"/>
      <c r="B1564" s="121"/>
      <c r="C1564" s="258"/>
      <c r="D1564" s="157">
        <v>4300</v>
      </c>
      <c r="E1564" s="121"/>
      <c r="F1564" s="122" t="s">
        <v>144</v>
      </c>
      <c r="G1564" s="158">
        <v>288</v>
      </c>
      <c r="H1564" s="159">
        <v>275</v>
      </c>
      <c r="I1564" s="125">
        <f t="shared" si="62"/>
        <v>95.48611111111111</v>
      </c>
      <c r="J1564" s="122" t="s">
        <v>679</v>
      </c>
      <c r="K1564" s="122"/>
      <c r="L1564" s="126"/>
    </row>
    <row r="1565" spans="1:12" s="127" customFormat="1" ht="12.75">
      <c r="A1565" s="89"/>
      <c r="B1565" s="90"/>
      <c r="C1565" s="91">
        <v>85401</v>
      </c>
      <c r="D1565" s="90"/>
      <c r="E1565" s="92"/>
      <c r="F1565" s="112" t="s">
        <v>225</v>
      </c>
      <c r="G1565" s="113">
        <f>SUM(G1566:G1570)</f>
        <v>49529</v>
      </c>
      <c r="H1565" s="114">
        <f>SUM(H1566:H1570)</f>
        <v>24294.47</v>
      </c>
      <c r="I1565" s="115">
        <f t="shared" si="62"/>
        <v>49.051000423994026</v>
      </c>
      <c r="J1565" s="112"/>
      <c r="K1565" s="112"/>
      <c r="L1565" s="126"/>
    </row>
    <row r="1566" spans="1:12" s="127" customFormat="1" ht="12.75" customHeight="1">
      <c r="A1566" s="118"/>
      <c r="B1566" s="119"/>
      <c r="C1566" s="120"/>
      <c r="D1566" s="119">
        <v>4010</v>
      </c>
      <c r="E1566" s="121"/>
      <c r="F1566" s="122" t="s">
        <v>125</v>
      </c>
      <c r="G1566" s="205">
        <v>36886</v>
      </c>
      <c r="H1566" s="145">
        <v>15923.69</v>
      </c>
      <c r="I1566" s="125">
        <f t="shared" si="62"/>
        <v>43.170010302011605</v>
      </c>
      <c r="J1566" s="122" t="s">
        <v>210</v>
      </c>
      <c r="K1566" s="122"/>
      <c r="L1566" s="126"/>
    </row>
    <row r="1567" spans="1:12" s="127" customFormat="1" ht="12.75" customHeight="1">
      <c r="A1567" s="118"/>
      <c r="B1567" s="119"/>
      <c r="C1567" s="128"/>
      <c r="D1567" s="119">
        <v>4040</v>
      </c>
      <c r="E1567" s="121"/>
      <c r="F1567" s="122" t="s">
        <v>127</v>
      </c>
      <c r="G1567" s="205">
        <v>2581</v>
      </c>
      <c r="H1567" s="145">
        <v>2580.7</v>
      </c>
      <c r="I1567" s="125">
        <f t="shared" si="62"/>
        <v>99.98837659821774</v>
      </c>
      <c r="J1567" s="122" t="s">
        <v>211</v>
      </c>
      <c r="K1567" s="122"/>
      <c r="L1567" s="126"/>
    </row>
    <row r="1568" spans="1:12" s="127" customFormat="1" ht="12.75" customHeight="1">
      <c r="A1568" s="118"/>
      <c r="B1568" s="119"/>
      <c r="C1568" s="128"/>
      <c r="D1568" s="119">
        <v>4110</v>
      </c>
      <c r="E1568" s="121"/>
      <c r="F1568" s="122" t="s">
        <v>129</v>
      </c>
      <c r="G1568" s="205">
        <v>6822</v>
      </c>
      <c r="H1568" s="145">
        <v>3150.81</v>
      </c>
      <c r="I1568" s="125">
        <f t="shared" si="62"/>
        <v>46.18601583113456</v>
      </c>
      <c r="J1568" s="122" t="s">
        <v>212</v>
      </c>
      <c r="K1568" s="122"/>
      <c r="L1568" s="126"/>
    </row>
    <row r="1569" spans="1:12" s="127" customFormat="1" ht="12.75" customHeight="1">
      <c r="A1569" s="118"/>
      <c r="B1569" s="119"/>
      <c r="C1569" s="128"/>
      <c r="D1569" s="119">
        <v>4120</v>
      </c>
      <c r="E1569" s="121"/>
      <c r="F1569" s="122" t="s">
        <v>131</v>
      </c>
      <c r="G1569" s="205">
        <v>970</v>
      </c>
      <c r="H1569" s="145">
        <v>417.27</v>
      </c>
      <c r="I1569" s="125">
        <f t="shared" si="62"/>
        <v>43.01752577319588</v>
      </c>
      <c r="J1569" s="122" t="s">
        <v>213</v>
      </c>
      <c r="K1569" s="122"/>
      <c r="L1569" s="126"/>
    </row>
    <row r="1570" spans="1:12" s="127" customFormat="1" ht="12.75" customHeight="1">
      <c r="A1570" s="118"/>
      <c r="B1570" s="119"/>
      <c r="C1570" s="130"/>
      <c r="D1570" s="119">
        <v>4440</v>
      </c>
      <c r="E1570" s="121"/>
      <c r="F1570" s="122" t="s">
        <v>153</v>
      </c>
      <c r="G1570" s="205">
        <v>2270</v>
      </c>
      <c r="H1570" s="145">
        <v>2222</v>
      </c>
      <c r="I1570" s="125">
        <f t="shared" si="62"/>
        <v>97.88546255506608</v>
      </c>
      <c r="J1570" s="122" t="s">
        <v>228</v>
      </c>
      <c r="K1570" s="122"/>
      <c r="L1570" s="126"/>
    </row>
    <row r="1571" spans="1:12" s="127" customFormat="1" ht="25.5" customHeight="1">
      <c r="A1571" s="89"/>
      <c r="B1571" s="90"/>
      <c r="C1571" s="130">
        <v>85412</v>
      </c>
      <c r="D1571" s="90"/>
      <c r="E1571" s="92"/>
      <c r="F1571" s="112" t="s">
        <v>263</v>
      </c>
      <c r="G1571" s="166">
        <f>SUM(G1572)</f>
        <v>19072</v>
      </c>
      <c r="H1571" s="153">
        <f>SUM(H1572)</f>
        <v>17535</v>
      </c>
      <c r="I1571" s="115">
        <f t="shared" si="62"/>
        <v>91.94106543624162</v>
      </c>
      <c r="J1571" s="112"/>
      <c r="K1571" s="112"/>
      <c r="L1571" s="126"/>
    </row>
    <row r="1572" spans="1:12" s="127" customFormat="1" ht="12.75" customHeight="1">
      <c r="A1572" s="118"/>
      <c r="B1572" s="119"/>
      <c r="C1572" s="130"/>
      <c r="D1572" s="119">
        <v>4300</v>
      </c>
      <c r="E1572" s="121"/>
      <c r="F1572" s="122" t="s">
        <v>144</v>
      </c>
      <c r="G1572" s="205">
        <v>19072</v>
      </c>
      <c r="H1572" s="145">
        <v>17535</v>
      </c>
      <c r="I1572" s="125">
        <f t="shared" si="62"/>
        <v>91.94106543624162</v>
      </c>
      <c r="J1572" s="122" t="s">
        <v>600</v>
      </c>
      <c r="K1572" s="122"/>
      <c r="L1572" s="126"/>
    </row>
    <row r="1573" spans="1:12" s="38" customFormat="1" ht="12.75">
      <c r="A1573" s="133"/>
      <c r="B1573" s="133"/>
      <c r="C1573" s="134"/>
      <c r="D1573" s="133"/>
      <c r="E1573" s="135"/>
      <c r="F1573" s="136"/>
      <c r="G1573" s="137"/>
      <c r="H1573" s="138"/>
      <c r="I1573" s="115"/>
      <c r="J1573" s="122"/>
      <c r="K1573" s="122"/>
      <c r="L1573" s="33"/>
    </row>
    <row r="1574" spans="1:12" s="111" customFormat="1" ht="13.5" customHeight="1">
      <c r="A1574" s="103" t="s">
        <v>680</v>
      </c>
      <c r="B1574" s="103"/>
      <c r="C1574" s="139"/>
      <c r="D1574" s="103"/>
      <c r="E1574" s="140"/>
      <c r="F1574" s="107" t="s">
        <v>681</v>
      </c>
      <c r="G1574" s="108">
        <f>SUM(G1575:G1595)/2</f>
        <v>1022270</v>
      </c>
      <c r="H1574" s="109">
        <f>SUM(H1575:H1595)/2</f>
        <v>590657.51</v>
      </c>
      <c r="I1574" s="110">
        <f aca="true" t="shared" si="63" ref="I1574:I1595">H1574/G1574*100</f>
        <v>57.77901239398593</v>
      </c>
      <c r="J1574" s="107"/>
      <c r="K1574" s="107"/>
      <c r="L1574" s="33"/>
    </row>
    <row r="1575" spans="1:12" s="117" customFormat="1" ht="12.75">
      <c r="A1575" s="89"/>
      <c r="B1575" s="90"/>
      <c r="C1575" s="91">
        <v>80101</v>
      </c>
      <c r="D1575" s="90"/>
      <c r="E1575" s="92"/>
      <c r="F1575" s="112" t="s">
        <v>428</v>
      </c>
      <c r="G1575" s="113">
        <f>SUM(G1576:G1591)</f>
        <v>981203</v>
      </c>
      <c r="H1575" s="114">
        <f>SUM(H1576:H1591)</f>
        <v>572305.51</v>
      </c>
      <c r="I1575" s="115">
        <f t="shared" si="63"/>
        <v>58.32692215576185</v>
      </c>
      <c r="J1575" s="112"/>
      <c r="K1575" s="112"/>
      <c r="L1575" s="116"/>
    </row>
    <row r="1576" spans="1:12" s="142" customFormat="1" ht="12.75" customHeight="1">
      <c r="A1576" s="118"/>
      <c r="B1576" s="119"/>
      <c r="C1576" s="141"/>
      <c r="D1576" s="119">
        <v>3020</v>
      </c>
      <c r="E1576" s="121"/>
      <c r="F1576" s="122" t="s">
        <v>123</v>
      </c>
      <c r="G1576" s="205">
        <v>3900</v>
      </c>
      <c r="H1576" s="145">
        <v>0</v>
      </c>
      <c r="I1576" s="125">
        <f t="shared" si="63"/>
        <v>0</v>
      </c>
      <c r="J1576" s="122" t="s">
        <v>589</v>
      </c>
      <c r="K1576" s="122"/>
      <c r="L1576" s="116"/>
    </row>
    <row r="1577" spans="1:12" s="127" customFormat="1" ht="12.75" customHeight="1">
      <c r="A1577" s="118"/>
      <c r="B1577" s="119"/>
      <c r="C1577" s="120"/>
      <c r="D1577" s="119">
        <v>4010</v>
      </c>
      <c r="E1577" s="121"/>
      <c r="F1577" s="122" t="s">
        <v>125</v>
      </c>
      <c r="G1577" s="205">
        <v>638570</v>
      </c>
      <c r="H1577" s="145">
        <v>322522.23</v>
      </c>
      <c r="I1577" s="125">
        <f t="shared" si="63"/>
        <v>50.50694990369106</v>
      </c>
      <c r="J1577" s="122" t="s">
        <v>210</v>
      </c>
      <c r="K1577" s="122"/>
      <c r="L1577" s="126"/>
    </row>
    <row r="1578" spans="1:12" s="127" customFormat="1" ht="12.75" customHeight="1">
      <c r="A1578" s="118"/>
      <c r="B1578" s="119"/>
      <c r="C1578" s="128"/>
      <c r="D1578" s="119">
        <v>4040</v>
      </c>
      <c r="E1578" s="121"/>
      <c r="F1578" s="122" t="s">
        <v>127</v>
      </c>
      <c r="G1578" s="205">
        <v>53058</v>
      </c>
      <c r="H1578" s="145">
        <v>53057.4</v>
      </c>
      <c r="I1578" s="125">
        <f t="shared" si="63"/>
        <v>99.99886916204909</v>
      </c>
      <c r="J1578" s="122" t="s">
        <v>211</v>
      </c>
      <c r="K1578" s="122"/>
      <c r="L1578" s="126"/>
    </row>
    <row r="1579" spans="1:12" s="127" customFormat="1" ht="12.75" customHeight="1">
      <c r="A1579" s="118"/>
      <c r="B1579" s="119"/>
      <c r="C1579" s="128"/>
      <c r="D1579" s="119">
        <v>4110</v>
      </c>
      <c r="E1579" s="121"/>
      <c r="F1579" s="122" t="s">
        <v>129</v>
      </c>
      <c r="G1579" s="205">
        <v>115094</v>
      </c>
      <c r="H1579" s="145">
        <v>66721.2</v>
      </c>
      <c r="I1579" s="125">
        <f t="shared" si="63"/>
        <v>57.971049750638606</v>
      </c>
      <c r="J1579" s="122" t="s">
        <v>212</v>
      </c>
      <c r="K1579" s="122"/>
      <c r="L1579" s="126"/>
    </row>
    <row r="1580" spans="1:12" s="127" customFormat="1" ht="12.75" customHeight="1">
      <c r="A1580" s="118"/>
      <c r="B1580" s="119"/>
      <c r="C1580" s="128"/>
      <c r="D1580" s="119">
        <v>4120</v>
      </c>
      <c r="E1580" s="121"/>
      <c r="F1580" s="122" t="s">
        <v>131</v>
      </c>
      <c r="G1580" s="205">
        <v>17565</v>
      </c>
      <c r="H1580" s="145">
        <v>8548.15</v>
      </c>
      <c r="I1580" s="125">
        <f t="shared" si="63"/>
        <v>48.665812695701675</v>
      </c>
      <c r="J1580" s="122" t="s">
        <v>213</v>
      </c>
      <c r="K1580" s="122"/>
      <c r="L1580" s="126"/>
    </row>
    <row r="1581" spans="1:12" s="127" customFormat="1" ht="12.75" customHeight="1">
      <c r="A1581" s="118"/>
      <c r="B1581" s="119"/>
      <c r="C1581" s="128"/>
      <c r="D1581" s="119">
        <v>4170</v>
      </c>
      <c r="E1581" s="121"/>
      <c r="F1581" s="122" t="s">
        <v>133</v>
      </c>
      <c r="G1581" s="205">
        <v>500</v>
      </c>
      <c r="H1581" s="145">
        <v>150</v>
      </c>
      <c r="I1581" s="125">
        <f t="shared" si="63"/>
        <v>30</v>
      </c>
      <c r="J1581" s="122" t="s">
        <v>360</v>
      </c>
      <c r="K1581" s="122"/>
      <c r="L1581" s="126"/>
    </row>
    <row r="1582" spans="1:12" s="127" customFormat="1" ht="12.75" customHeight="1">
      <c r="A1582" s="118"/>
      <c r="B1582" s="119"/>
      <c r="C1582" s="128"/>
      <c r="D1582" s="119">
        <v>4210</v>
      </c>
      <c r="E1582" s="121"/>
      <c r="F1582" s="122" t="s">
        <v>135</v>
      </c>
      <c r="G1582" s="205">
        <v>10396</v>
      </c>
      <c r="H1582" s="145">
        <v>2633.03</v>
      </c>
      <c r="I1582" s="125">
        <f t="shared" si="63"/>
        <v>25.327337437475954</v>
      </c>
      <c r="J1582" s="122" t="s">
        <v>217</v>
      </c>
      <c r="K1582" s="122"/>
      <c r="L1582" s="126"/>
    </row>
    <row r="1583" spans="1:12" s="127" customFormat="1" ht="12.75" customHeight="1">
      <c r="A1583" s="118"/>
      <c r="B1583" s="119"/>
      <c r="C1583" s="128"/>
      <c r="D1583" s="119">
        <v>4240</v>
      </c>
      <c r="E1583" s="121"/>
      <c r="F1583" s="122" t="s">
        <v>137</v>
      </c>
      <c r="G1583" s="205">
        <v>2472</v>
      </c>
      <c r="H1583" s="145">
        <v>0</v>
      </c>
      <c r="I1583" s="125">
        <f t="shared" si="63"/>
        <v>0</v>
      </c>
      <c r="J1583" s="122" t="s">
        <v>251</v>
      </c>
      <c r="K1583" s="122"/>
      <c r="L1583" s="126"/>
    </row>
    <row r="1584" spans="1:12" s="127" customFormat="1" ht="12.75" customHeight="1">
      <c r="A1584" s="118"/>
      <c r="B1584" s="119"/>
      <c r="C1584" s="128"/>
      <c r="D1584" s="119">
        <v>4260</v>
      </c>
      <c r="E1584" s="121"/>
      <c r="F1584" s="122" t="s">
        <v>139</v>
      </c>
      <c r="G1584" s="205">
        <v>76000</v>
      </c>
      <c r="H1584" s="145">
        <v>71479.73</v>
      </c>
      <c r="I1584" s="125">
        <f t="shared" si="63"/>
        <v>94.05227631578947</v>
      </c>
      <c r="J1584" s="149" t="s">
        <v>499</v>
      </c>
      <c r="K1584" s="149"/>
      <c r="L1584" s="126"/>
    </row>
    <row r="1585" spans="1:12" s="127" customFormat="1" ht="12.75" customHeight="1">
      <c r="A1585" s="118"/>
      <c r="B1585" s="119"/>
      <c r="C1585" s="128"/>
      <c r="D1585" s="119">
        <v>4270</v>
      </c>
      <c r="E1585" s="121"/>
      <c r="F1585" s="122" t="s">
        <v>141</v>
      </c>
      <c r="G1585" s="205">
        <v>7200</v>
      </c>
      <c r="H1585" s="145">
        <v>5420.52</v>
      </c>
      <c r="I1585" s="125">
        <f t="shared" si="63"/>
        <v>75.285</v>
      </c>
      <c r="J1585" s="122" t="s">
        <v>682</v>
      </c>
      <c r="K1585" s="122"/>
      <c r="L1585" s="126"/>
    </row>
    <row r="1586" spans="1:12" s="127" customFormat="1" ht="12.75" customHeight="1">
      <c r="A1586" s="118"/>
      <c r="B1586" s="119"/>
      <c r="C1586" s="128"/>
      <c r="D1586" s="119">
        <v>4280</v>
      </c>
      <c r="E1586" s="121"/>
      <c r="F1586" s="122" t="s">
        <v>683</v>
      </c>
      <c r="G1586" s="205">
        <v>1000</v>
      </c>
      <c r="H1586" s="145">
        <v>302</v>
      </c>
      <c r="I1586" s="125">
        <f t="shared" si="63"/>
        <v>30.2</v>
      </c>
      <c r="J1586" s="122" t="s">
        <v>143</v>
      </c>
      <c r="K1586" s="122"/>
      <c r="L1586" s="126"/>
    </row>
    <row r="1587" spans="1:12" s="127" customFormat="1" ht="12.75" customHeight="1">
      <c r="A1587" s="118"/>
      <c r="B1587" s="119"/>
      <c r="C1587" s="128"/>
      <c r="D1587" s="119">
        <v>4300</v>
      </c>
      <c r="E1587" s="121"/>
      <c r="F1587" s="122" t="s">
        <v>144</v>
      </c>
      <c r="G1587" s="205">
        <v>18002</v>
      </c>
      <c r="H1587" s="145">
        <v>7191.75</v>
      </c>
      <c r="I1587" s="125">
        <f t="shared" si="63"/>
        <v>39.94972780802133</v>
      </c>
      <c r="J1587" s="122" t="s">
        <v>604</v>
      </c>
      <c r="K1587" s="122"/>
      <c r="L1587" s="126"/>
    </row>
    <row r="1588" spans="1:12" s="127" customFormat="1" ht="12.75" customHeight="1">
      <c r="A1588" s="118"/>
      <c r="B1588" s="119"/>
      <c r="C1588" s="128"/>
      <c r="D1588" s="119">
        <v>4350</v>
      </c>
      <c r="E1588" s="121"/>
      <c r="F1588" s="122" t="s">
        <v>146</v>
      </c>
      <c r="G1588" s="205">
        <v>1114</v>
      </c>
      <c r="H1588" s="145">
        <v>346.59</v>
      </c>
      <c r="I1588" s="125">
        <f t="shared" si="63"/>
        <v>31.112208258527822</v>
      </c>
      <c r="J1588" s="122" t="s">
        <v>222</v>
      </c>
      <c r="K1588" s="122"/>
      <c r="L1588" s="126"/>
    </row>
    <row r="1589" spans="1:12" s="127" customFormat="1" ht="12.75" customHeight="1">
      <c r="A1589" s="118"/>
      <c r="B1589" s="119"/>
      <c r="C1589" s="128"/>
      <c r="D1589" s="119">
        <v>4410</v>
      </c>
      <c r="E1589" s="121"/>
      <c r="F1589" s="122" t="s">
        <v>148</v>
      </c>
      <c r="G1589" s="205">
        <v>632</v>
      </c>
      <c r="H1589" s="145">
        <v>167.91</v>
      </c>
      <c r="I1589" s="125">
        <f t="shared" si="63"/>
        <v>26.568037974683545</v>
      </c>
      <c r="J1589" s="122" t="s">
        <v>327</v>
      </c>
      <c r="K1589" s="122"/>
      <c r="L1589" s="126"/>
    </row>
    <row r="1590" spans="1:12" s="127" customFormat="1" ht="12.75" customHeight="1">
      <c r="A1590" s="118"/>
      <c r="B1590" s="119"/>
      <c r="C1590" s="128"/>
      <c r="D1590" s="119">
        <v>4430</v>
      </c>
      <c r="E1590" s="121"/>
      <c r="F1590" s="122" t="s">
        <v>151</v>
      </c>
      <c r="G1590" s="205">
        <v>4500</v>
      </c>
      <c r="H1590" s="145">
        <v>3242</v>
      </c>
      <c r="I1590" s="125">
        <f t="shared" si="63"/>
        <v>72.04444444444445</v>
      </c>
      <c r="J1590" s="122" t="s">
        <v>611</v>
      </c>
      <c r="K1590" s="122"/>
      <c r="L1590" s="126"/>
    </row>
    <row r="1591" spans="1:12" s="127" customFormat="1" ht="12.75" customHeight="1">
      <c r="A1591" s="118"/>
      <c r="B1591" s="119"/>
      <c r="C1591" s="130"/>
      <c r="D1591" s="119">
        <v>4440</v>
      </c>
      <c r="E1591" s="121"/>
      <c r="F1591" s="122" t="s">
        <v>153</v>
      </c>
      <c r="G1591" s="205">
        <v>31200</v>
      </c>
      <c r="H1591" s="145">
        <v>30523</v>
      </c>
      <c r="I1591" s="125">
        <f t="shared" si="63"/>
        <v>97.8301282051282</v>
      </c>
      <c r="J1591" s="122" t="s">
        <v>228</v>
      </c>
      <c r="K1591" s="122"/>
      <c r="L1591" s="126"/>
    </row>
    <row r="1592" spans="1:12" s="127" customFormat="1" ht="12.75">
      <c r="A1592" s="89"/>
      <c r="B1592" s="90"/>
      <c r="C1592" s="97">
        <v>80146</v>
      </c>
      <c r="D1592" s="90"/>
      <c r="E1592" s="92"/>
      <c r="F1592" s="112" t="s">
        <v>159</v>
      </c>
      <c r="G1592" s="166">
        <f>SUM(G1593)</f>
        <v>8750</v>
      </c>
      <c r="H1592" s="153">
        <f>SUM(H1593)</f>
        <v>3862</v>
      </c>
      <c r="I1592" s="115">
        <f t="shared" si="63"/>
        <v>44.137142857142855</v>
      </c>
      <c r="J1592" s="112"/>
      <c r="K1592" s="112"/>
      <c r="L1592" s="126"/>
    </row>
    <row r="1593" spans="1:12" s="127" customFormat="1" ht="12.75" customHeight="1">
      <c r="A1593" s="118"/>
      <c r="B1593" s="121"/>
      <c r="C1593" s="128"/>
      <c r="D1593" s="148">
        <v>4300</v>
      </c>
      <c r="E1593" s="121"/>
      <c r="F1593" s="122" t="s">
        <v>144</v>
      </c>
      <c r="G1593" s="205">
        <v>8750</v>
      </c>
      <c r="H1593" s="145">
        <v>3862</v>
      </c>
      <c r="I1593" s="125">
        <f t="shared" si="63"/>
        <v>44.137142857142855</v>
      </c>
      <c r="J1593" s="122" t="s">
        <v>523</v>
      </c>
      <c r="K1593" s="122"/>
      <c r="L1593" s="126"/>
    </row>
    <row r="1594" spans="1:12" s="127" customFormat="1" ht="26.25" customHeight="1">
      <c r="A1594" s="89"/>
      <c r="B1594" s="90"/>
      <c r="C1594" s="130">
        <v>85412</v>
      </c>
      <c r="D1594" s="90"/>
      <c r="E1594" s="92"/>
      <c r="F1594" s="112" t="s">
        <v>263</v>
      </c>
      <c r="G1594" s="166">
        <f>SUM(G1595)</f>
        <v>32317</v>
      </c>
      <c r="H1594" s="153">
        <f>SUM(H1595)</f>
        <v>14490</v>
      </c>
      <c r="I1594" s="115">
        <f t="shared" si="63"/>
        <v>44.83708264999846</v>
      </c>
      <c r="J1594" s="112"/>
      <c r="K1594" s="112"/>
      <c r="L1594" s="126"/>
    </row>
    <row r="1595" spans="1:12" s="127" customFormat="1" ht="12.75" customHeight="1">
      <c r="A1595" s="118"/>
      <c r="B1595" s="119"/>
      <c r="C1595" s="130"/>
      <c r="D1595" s="119">
        <v>4300</v>
      </c>
      <c r="E1595" s="121"/>
      <c r="F1595" s="122" t="s">
        <v>144</v>
      </c>
      <c r="G1595" s="205">
        <v>32317</v>
      </c>
      <c r="H1595" s="145">
        <v>14490</v>
      </c>
      <c r="I1595" s="125">
        <f t="shared" si="63"/>
        <v>44.83708264999846</v>
      </c>
      <c r="J1595" s="122" t="s">
        <v>600</v>
      </c>
      <c r="K1595" s="122"/>
      <c r="L1595" s="126"/>
    </row>
    <row r="1596" spans="1:12" s="142" customFormat="1" ht="12.75">
      <c r="A1596" s="118"/>
      <c r="B1596" s="118"/>
      <c r="C1596" s="143"/>
      <c r="D1596" s="118"/>
      <c r="E1596" s="144"/>
      <c r="F1596" s="122"/>
      <c r="G1596" s="123"/>
      <c r="H1596" s="124"/>
      <c r="I1596" s="125"/>
      <c r="J1596" s="122"/>
      <c r="K1596" s="122"/>
      <c r="L1596" s="116"/>
    </row>
    <row r="1597" spans="1:12" s="111" customFormat="1" ht="14.25" customHeight="1">
      <c r="A1597" s="103" t="s">
        <v>684</v>
      </c>
      <c r="B1597" s="103"/>
      <c r="C1597" s="139"/>
      <c r="D1597" s="103"/>
      <c r="E1597" s="140"/>
      <c r="F1597" s="107" t="s">
        <v>685</v>
      </c>
      <c r="G1597" s="108">
        <f>SUM(G1598:G1617)/2</f>
        <v>460308</v>
      </c>
      <c r="H1597" s="109">
        <f>SUM(H1598:H1617)/2</f>
        <v>221486.95</v>
      </c>
      <c r="I1597" s="109">
        <f aca="true" t="shared" si="64" ref="I1597:I1617">H1597/G1597*100</f>
        <v>48.117119407005745</v>
      </c>
      <c r="J1597" s="107"/>
      <c r="K1597" s="107"/>
      <c r="L1597" s="33"/>
    </row>
    <row r="1598" spans="1:50" s="117" customFormat="1" ht="12.75">
      <c r="A1598" s="253"/>
      <c r="B1598" s="243"/>
      <c r="C1598" s="170">
        <v>85154</v>
      </c>
      <c r="D1598" s="264"/>
      <c r="E1598" s="265"/>
      <c r="F1598" s="112" t="s">
        <v>261</v>
      </c>
      <c r="G1598" s="166">
        <f>SUM(G1599:G1610)</f>
        <v>364014</v>
      </c>
      <c r="H1598" s="153">
        <f>SUM(H1599:H1610)</f>
        <v>187167.27000000002</v>
      </c>
      <c r="I1598" s="237">
        <f t="shared" si="64"/>
        <v>51.41760207025005</v>
      </c>
      <c r="J1598" s="112"/>
      <c r="K1598" s="112"/>
      <c r="L1598" s="208"/>
      <c r="M1598" s="209"/>
      <c r="N1598" s="209"/>
      <c r="O1598" s="209"/>
      <c r="P1598" s="209"/>
      <c r="Q1598" s="209"/>
      <c r="R1598" s="209"/>
      <c r="S1598" s="209"/>
      <c r="T1598" s="209"/>
      <c r="V1598" s="209"/>
      <c r="W1598" s="209"/>
      <c r="X1598" s="209"/>
      <c r="Y1598" s="209"/>
      <c r="Z1598" s="209"/>
      <c r="AA1598" s="209"/>
      <c r="AB1598" s="209"/>
      <c r="AC1598" s="209"/>
      <c r="AD1598" s="209"/>
      <c r="AE1598" s="209"/>
      <c r="AF1598" s="209"/>
      <c r="AG1598" s="209"/>
      <c r="AH1598" s="209"/>
      <c r="AI1598" s="209"/>
      <c r="AJ1598" s="209"/>
      <c r="AK1598" s="209"/>
      <c r="AL1598" s="209"/>
      <c r="AM1598" s="209"/>
      <c r="AN1598" s="209"/>
      <c r="AO1598" s="209"/>
      <c r="AP1598" s="209"/>
      <c r="AQ1598" s="209"/>
      <c r="AR1598" s="209"/>
      <c r="AS1598" s="209"/>
      <c r="AT1598" s="209"/>
      <c r="AU1598" s="209"/>
      <c r="AV1598" s="209"/>
      <c r="AW1598" s="209"/>
      <c r="AX1598" s="209"/>
    </row>
    <row r="1599" spans="1:50" s="142" customFormat="1" ht="27" customHeight="1">
      <c r="A1599" s="255"/>
      <c r="B1599" s="266"/>
      <c r="C1599" s="151"/>
      <c r="D1599" s="267">
        <v>3020</v>
      </c>
      <c r="E1599" s="212"/>
      <c r="F1599" s="122" t="s">
        <v>208</v>
      </c>
      <c r="G1599" s="123">
        <v>1600</v>
      </c>
      <c r="H1599" s="145">
        <v>789.14</v>
      </c>
      <c r="I1599" s="242">
        <f t="shared" si="64"/>
        <v>49.32125</v>
      </c>
      <c r="J1599" s="122" t="s">
        <v>686</v>
      </c>
      <c r="K1599" s="122"/>
      <c r="L1599" s="208"/>
      <c r="M1599" s="214"/>
      <c r="N1599" s="214"/>
      <c r="O1599" s="214"/>
      <c r="P1599" s="214"/>
      <c r="Q1599" s="214"/>
      <c r="R1599" s="214"/>
      <c r="S1599" s="214"/>
      <c r="T1599" s="214"/>
      <c r="V1599" s="214"/>
      <c r="W1599" s="214"/>
      <c r="X1599" s="214"/>
      <c r="Y1599" s="214"/>
      <c r="Z1599" s="214"/>
      <c r="AA1599" s="214"/>
      <c r="AB1599" s="214"/>
      <c r="AC1599" s="214"/>
      <c r="AD1599" s="214"/>
      <c r="AE1599" s="214"/>
      <c r="AF1599" s="214"/>
      <c r="AG1599" s="214"/>
      <c r="AH1599" s="214"/>
      <c r="AI1599" s="214"/>
      <c r="AJ1599" s="214"/>
      <c r="AK1599" s="214"/>
      <c r="AL1599" s="214"/>
      <c r="AM1599" s="214"/>
      <c r="AN1599" s="214"/>
      <c r="AO1599" s="214"/>
      <c r="AP1599" s="214"/>
      <c r="AQ1599" s="214"/>
      <c r="AR1599" s="214"/>
      <c r="AS1599" s="214"/>
      <c r="AT1599" s="214"/>
      <c r="AU1599" s="214"/>
      <c r="AV1599" s="214"/>
      <c r="AW1599" s="214"/>
      <c r="AX1599" s="214"/>
    </row>
    <row r="1600" spans="1:50" s="142" customFormat="1" ht="12.75" customHeight="1">
      <c r="A1600" s="255"/>
      <c r="B1600" s="266"/>
      <c r="C1600" s="151"/>
      <c r="D1600" s="267">
        <v>4010</v>
      </c>
      <c r="E1600" s="212"/>
      <c r="F1600" s="122" t="s">
        <v>169</v>
      </c>
      <c r="G1600" s="123">
        <v>254000</v>
      </c>
      <c r="H1600" s="145">
        <v>118999.76</v>
      </c>
      <c r="I1600" s="242">
        <f t="shared" si="64"/>
        <v>46.85029921259842</v>
      </c>
      <c r="J1600" s="122" t="s">
        <v>170</v>
      </c>
      <c r="K1600" s="122"/>
      <c r="L1600" s="208"/>
      <c r="M1600" s="214"/>
      <c r="N1600" s="214"/>
      <c r="O1600" s="214"/>
      <c r="P1600" s="214"/>
      <c r="Q1600" s="214"/>
      <c r="R1600" s="214"/>
      <c r="S1600" s="214"/>
      <c r="T1600" s="214"/>
      <c r="V1600" s="214"/>
      <c r="W1600" s="214"/>
      <c r="X1600" s="214"/>
      <c r="Y1600" s="214"/>
      <c r="Z1600" s="214"/>
      <c r="AA1600" s="214"/>
      <c r="AB1600" s="214"/>
      <c r="AC1600" s="214"/>
      <c r="AD1600" s="214"/>
      <c r="AE1600" s="214"/>
      <c r="AF1600" s="214"/>
      <c r="AG1600" s="214"/>
      <c r="AH1600" s="214"/>
      <c r="AI1600" s="214"/>
      <c r="AJ1600" s="214"/>
      <c r="AK1600" s="214"/>
      <c r="AL1600" s="214"/>
      <c r="AM1600" s="214"/>
      <c r="AN1600" s="214"/>
      <c r="AO1600" s="214"/>
      <c r="AP1600" s="214"/>
      <c r="AQ1600" s="214"/>
      <c r="AR1600" s="214"/>
      <c r="AS1600" s="214"/>
      <c r="AT1600" s="214"/>
      <c r="AU1600" s="214"/>
      <c r="AV1600" s="214"/>
      <c r="AW1600" s="214"/>
      <c r="AX1600" s="214"/>
    </row>
    <row r="1601" spans="1:12" s="127" customFormat="1" ht="12.75" customHeight="1">
      <c r="A1601" s="118"/>
      <c r="B1601" s="119"/>
      <c r="C1601" s="128"/>
      <c r="D1601" s="119">
        <v>4040</v>
      </c>
      <c r="E1601" s="121"/>
      <c r="F1601" s="122" t="s">
        <v>127</v>
      </c>
      <c r="G1601" s="205">
        <v>20500</v>
      </c>
      <c r="H1601" s="145">
        <v>20053.06</v>
      </c>
      <c r="I1601" s="125">
        <f t="shared" si="64"/>
        <v>97.81980487804879</v>
      </c>
      <c r="J1601" s="122" t="s">
        <v>211</v>
      </c>
      <c r="K1601" s="122"/>
      <c r="L1601" s="126"/>
    </row>
    <row r="1602" spans="1:12" s="127" customFormat="1" ht="12.75" customHeight="1">
      <c r="A1602" s="118"/>
      <c r="B1602" s="119"/>
      <c r="C1602" s="128"/>
      <c r="D1602" s="119">
        <v>4110</v>
      </c>
      <c r="E1602" s="121"/>
      <c r="F1602" s="122" t="s">
        <v>129</v>
      </c>
      <c r="G1602" s="205">
        <v>45120</v>
      </c>
      <c r="H1602" s="145">
        <v>21886.69</v>
      </c>
      <c r="I1602" s="125">
        <f t="shared" si="64"/>
        <v>48.50773492907801</v>
      </c>
      <c r="J1602" s="122" t="s">
        <v>212</v>
      </c>
      <c r="K1602" s="122"/>
      <c r="L1602" s="126"/>
    </row>
    <row r="1603" spans="1:12" s="127" customFormat="1" ht="12.75" customHeight="1">
      <c r="A1603" s="118"/>
      <c r="B1603" s="119"/>
      <c r="C1603" s="128"/>
      <c r="D1603" s="119">
        <v>4120</v>
      </c>
      <c r="E1603" s="121"/>
      <c r="F1603" s="122" t="s">
        <v>131</v>
      </c>
      <c r="G1603" s="205">
        <v>6890</v>
      </c>
      <c r="H1603" s="145">
        <v>2998.15</v>
      </c>
      <c r="I1603" s="125">
        <f t="shared" si="64"/>
        <v>43.5145137880987</v>
      </c>
      <c r="J1603" s="122" t="s">
        <v>213</v>
      </c>
      <c r="K1603" s="122"/>
      <c r="L1603" s="126"/>
    </row>
    <row r="1604" spans="1:50" s="142" customFormat="1" ht="27" customHeight="1">
      <c r="A1604" s="255"/>
      <c r="B1604" s="266"/>
      <c r="C1604" s="151"/>
      <c r="D1604" s="267">
        <v>4210</v>
      </c>
      <c r="E1604" s="212"/>
      <c r="F1604" s="122" t="s">
        <v>135</v>
      </c>
      <c r="G1604" s="123">
        <v>10000</v>
      </c>
      <c r="H1604" s="145">
        <v>5586.53</v>
      </c>
      <c r="I1604" s="242">
        <f t="shared" si="64"/>
        <v>55.8653</v>
      </c>
      <c r="J1604" s="122" t="s">
        <v>687</v>
      </c>
      <c r="K1604" s="122"/>
      <c r="L1604" s="208"/>
      <c r="M1604" s="214"/>
      <c r="N1604" s="214"/>
      <c r="O1604" s="214"/>
      <c r="P1604" s="214"/>
      <c r="Q1604" s="214"/>
      <c r="R1604" s="214"/>
      <c r="S1604" s="214"/>
      <c r="T1604" s="214"/>
      <c r="V1604" s="214"/>
      <c r="W1604" s="214"/>
      <c r="X1604" s="214"/>
      <c r="Y1604" s="214"/>
      <c r="Z1604" s="214"/>
      <c r="AA1604" s="214"/>
      <c r="AB1604" s="214"/>
      <c r="AC1604" s="214"/>
      <c r="AD1604" s="214"/>
      <c r="AE1604" s="214"/>
      <c r="AF1604" s="214"/>
      <c r="AG1604" s="214"/>
      <c r="AH1604" s="214"/>
      <c r="AI1604" s="214"/>
      <c r="AJ1604" s="214"/>
      <c r="AK1604" s="214"/>
      <c r="AL1604" s="214"/>
      <c r="AM1604" s="214"/>
      <c r="AN1604" s="214"/>
      <c r="AO1604" s="214"/>
      <c r="AP1604" s="214"/>
      <c r="AQ1604" s="214"/>
      <c r="AR1604" s="214"/>
      <c r="AS1604" s="214"/>
      <c r="AT1604" s="214"/>
      <c r="AU1604" s="214"/>
      <c r="AV1604" s="214"/>
      <c r="AW1604" s="214"/>
      <c r="AX1604" s="214"/>
    </row>
    <row r="1605" spans="1:50" s="142" customFormat="1" ht="12.75" customHeight="1">
      <c r="A1605" s="255"/>
      <c r="B1605" s="258"/>
      <c r="C1605" s="151"/>
      <c r="D1605" s="210">
        <v>4270</v>
      </c>
      <c r="E1605" s="212"/>
      <c r="F1605" s="122" t="s">
        <v>141</v>
      </c>
      <c r="G1605" s="123">
        <v>4000</v>
      </c>
      <c r="H1605" s="145">
        <v>579.91</v>
      </c>
      <c r="I1605" s="242">
        <f t="shared" si="64"/>
        <v>14.497749999999998</v>
      </c>
      <c r="J1605" s="122" t="s">
        <v>688</v>
      </c>
      <c r="K1605" s="122"/>
      <c r="L1605" s="208"/>
      <c r="M1605" s="214"/>
      <c r="N1605" s="214"/>
      <c r="O1605" s="214"/>
      <c r="P1605" s="214"/>
      <c r="Q1605" s="214"/>
      <c r="R1605" s="214"/>
      <c r="S1605" s="214"/>
      <c r="T1605" s="214"/>
      <c r="V1605" s="214"/>
      <c r="W1605" s="214"/>
      <c r="X1605" s="214"/>
      <c r="Y1605" s="214"/>
      <c r="Z1605" s="214"/>
      <c r="AA1605" s="214"/>
      <c r="AB1605" s="214"/>
      <c r="AC1605" s="214"/>
      <c r="AD1605" s="214"/>
      <c r="AE1605" s="214"/>
      <c r="AF1605" s="214"/>
      <c r="AG1605" s="214"/>
      <c r="AH1605" s="214"/>
      <c r="AI1605" s="214"/>
      <c r="AJ1605" s="214"/>
      <c r="AK1605" s="214"/>
      <c r="AL1605" s="214"/>
      <c r="AM1605" s="214"/>
      <c r="AN1605" s="214"/>
      <c r="AO1605" s="214"/>
      <c r="AP1605" s="214"/>
      <c r="AQ1605" s="214"/>
      <c r="AR1605" s="214"/>
      <c r="AS1605" s="214"/>
      <c r="AT1605" s="214"/>
      <c r="AU1605" s="214"/>
      <c r="AV1605" s="214"/>
      <c r="AW1605" s="214"/>
      <c r="AX1605" s="214"/>
    </row>
    <row r="1606" spans="1:50" s="142" customFormat="1" ht="12.75" customHeight="1">
      <c r="A1606" s="255"/>
      <c r="B1606" s="258"/>
      <c r="C1606" s="151"/>
      <c r="D1606" s="210">
        <v>4280</v>
      </c>
      <c r="E1606" s="212"/>
      <c r="F1606" s="122" t="s">
        <v>142</v>
      </c>
      <c r="G1606" s="123">
        <v>500</v>
      </c>
      <c r="H1606" s="145">
        <v>85</v>
      </c>
      <c r="I1606" s="242">
        <f t="shared" si="64"/>
        <v>17</v>
      </c>
      <c r="J1606" s="122" t="s">
        <v>689</v>
      </c>
      <c r="K1606" s="122"/>
      <c r="L1606" s="208"/>
      <c r="M1606" s="214"/>
      <c r="N1606" s="214"/>
      <c r="O1606" s="214"/>
      <c r="P1606" s="214"/>
      <c r="Q1606" s="214"/>
      <c r="R1606" s="214"/>
      <c r="S1606" s="214"/>
      <c r="T1606" s="214"/>
      <c r="V1606" s="214"/>
      <c r="W1606" s="214"/>
      <c r="X1606" s="214"/>
      <c r="Y1606" s="214"/>
      <c r="Z1606" s="214"/>
      <c r="AA1606" s="214"/>
      <c r="AB1606" s="214"/>
      <c r="AC1606" s="214"/>
      <c r="AD1606" s="214"/>
      <c r="AE1606" s="214"/>
      <c r="AF1606" s="214"/>
      <c r="AG1606" s="214"/>
      <c r="AH1606" s="214"/>
      <c r="AI1606" s="214"/>
      <c r="AJ1606" s="214"/>
      <c r="AK1606" s="214"/>
      <c r="AL1606" s="214"/>
      <c r="AM1606" s="214"/>
      <c r="AN1606" s="214"/>
      <c r="AO1606" s="214"/>
      <c r="AP1606" s="214"/>
      <c r="AQ1606" s="214"/>
      <c r="AR1606" s="214"/>
      <c r="AS1606" s="214"/>
      <c r="AT1606" s="214"/>
      <c r="AU1606" s="214"/>
      <c r="AV1606" s="214"/>
      <c r="AW1606" s="214"/>
      <c r="AX1606" s="214"/>
    </row>
    <row r="1607" spans="1:50" s="142" customFormat="1" ht="28.5" customHeight="1">
      <c r="A1607" s="255"/>
      <c r="B1607" s="258"/>
      <c r="C1607" s="151"/>
      <c r="D1607" s="210">
        <v>4300</v>
      </c>
      <c r="E1607" s="212"/>
      <c r="F1607" s="122" t="s">
        <v>144</v>
      </c>
      <c r="G1607" s="123">
        <v>4634</v>
      </c>
      <c r="H1607" s="145">
        <v>2533.62</v>
      </c>
      <c r="I1607" s="242">
        <f t="shared" si="64"/>
        <v>54.674579197237804</v>
      </c>
      <c r="J1607" s="122" t="s">
        <v>690</v>
      </c>
      <c r="K1607" s="122"/>
      <c r="L1607" s="208"/>
      <c r="M1607" s="214"/>
      <c r="N1607" s="214"/>
      <c r="O1607" s="214"/>
      <c r="P1607" s="214"/>
      <c r="Q1607" s="214"/>
      <c r="R1607" s="214"/>
      <c r="S1607" s="214"/>
      <c r="T1607" s="214"/>
      <c r="V1607" s="214"/>
      <c r="W1607" s="214"/>
      <c r="X1607" s="214"/>
      <c r="Y1607" s="214"/>
      <c r="Z1607" s="214"/>
      <c r="AA1607" s="214"/>
      <c r="AB1607" s="214"/>
      <c r="AC1607" s="214"/>
      <c r="AD1607" s="214"/>
      <c r="AE1607" s="214"/>
      <c r="AF1607" s="214"/>
      <c r="AG1607" s="214"/>
      <c r="AH1607" s="214"/>
      <c r="AI1607" s="214"/>
      <c r="AJ1607" s="214"/>
      <c r="AK1607" s="214"/>
      <c r="AL1607" s="214"/>
      <c r="AM1607" s="214"/>
      <c r="AN1607" s="214"/>
      <c r="AO1607" s="214"/>
      <c r="AP1607" s="214"/>
      <c r="AQ1607" s="214"/>
      <c r="AR1607" s="214"/>
      <c r="AS1607" s="214"/>
      <c r="AT1607" s="214"/>
      <c r="AU1607" s="214"/>
      <c r="AV1607" s="214"/>
      <c r="AW1607" s="214"/>
      <c r="AX1607" s="214"/>
    </row>
    <row r="1608" spans="1:50" s="142" customFormat="1" ht="12.75" customHeight="1">
      <c r="A1608" s="255"/>
      <c r="B1608" s="258"/>
      <c r="C1608" s="151"/>
      <c r="D1608" s="210">
        <v>4410</v>
      </c>
      <c r="E1608" s="212"/>
      <c r="F1608" s="122" t="s">
        <v>180</v>
      </c>
      <c r="G1608" s="123">
        <v>450</v>
      </c>
      <c r="H1608" s="145">
        <v>127.6</v>
      </c>
      <c r="I1608" s="242">
        <f t="shared" si="64"/>
        <v>28.355555555555554</v>
      </c>
      <c r="J1608" s="122" t="s">
        <v>691</v>
      </c>
      <c r="K1608" s="122"/>
      <c r="L1608" s="208"/>
      <c r="M1608" s="214"/>
      <c r="N1608" s="214"/>
      <c r="O1608" s="214"/>
      <c r="P1608" s="214"/>
      <c r="Q1608" s="214"/>
      <c r="R1608" s="214"/>
      <c r="S1608" s="214"/>
      <c r="T1608" s="214"/>
      <c r="V1608" s="214"/>
      <c r="W1608" s="214"/>
      <c r="X1608" s="214"/>
      <c r="Y1608" s="214"/>
      <c r="Z1608" s="214"/>
      <c r="AA1608" s="214"/>
      <c r="AB1608" s="214"/>
      <c r="AC1608" s="214"/>
      <c r="AD1608" s="214"/>
      <c r="AE1608" s="214"/>
      <c r="AF1608" s="214"/>
      <c r="AG1608" s="214"/>
      <c r="AH1608" s="214"/>
      <c r="AI1608" s="214"/>
      <c r="AJ1608" s="214"/>
      <c r="AK1608" s="214"/>
      <c r="AL1608" s="214"/>
      <c r="AM1608" s="214"/>
      <c r="AN1608" s="214"/>
      <c r="AO1608" s="214"/>
      <c r="AP1608" s="214"/>
      <c r="AQ1608" s="214"/>
      <c r="AR1608" s="214"/>
      <c r="AS1608" s="214"/>
      <c r="AT1608" s="214"/>
      <c r="AU1608" s="214"/>
      <c r="AV1608" s="214"/>
      <c r="AW1608" s="214"/>
      <c r="AX1608" s="214"/>
    </row>
    <row r="1609" spans="1:50" s="142" customFormat="1" ht="12.75" customHeight="1">
      <c r="A1609" s="255"/>
      <c r="B1609" s="258"/>
      <c r="C1609" s="151"/>
      <c r="D1609" s="210">
        <v>4430</v>
      </c>
      <c r="E1609" s="212"/>
      <c r="F1609" s="122" t="s">
        <v>151</v>
      </c>
      <c r="G1609" s="123">
        <v>120</v>
      </c>
      <c r="H1609" s="145">
        <v>0</v>
      </c>
      <c r="I1609" s="242">
        <f t="shared" si="64"/>
        <v>0</v>
      </c>
      <c r="J1609" s="122" t="s">
        <v>223</v>
      </c>
      <c r="K1609" s="122"/>
      <c r="L1609" s="208"/>
      <c r="M1609" s="214"/>
      <c r="N1609" s="214"/>
      <c r="O1609" s="214"/>
      <c r="P1609" s="214"/>
      <c r="Q1609" s="214"/>
      <c r="R1609" s="214"/>
      <c r="S1609" s="214"/>
      <c r="T1609" s="214"/>
      <c r="V1609" s="214"/>
      <c r="W1609" s="214"/>
      <c r="X1609" s="214"/>
      <c r="Y1609" s="214"/>
      <c r="Z1609" s="214"/>
      <c r="AA1609" s="214"/>
      <c r="AB1609" s="214"/>
      <c r="AC1609" s="214"/>
      <c r="AD1609" s="214"/>
      <c r="AE1609" s="214"/>
      <c r="AF1609" s="214"/>
      <c r="AG1609" s="214"/>
      <c r="AH1609" s="214"/>
      <c r="AI1609" s="214"/>
      <c r="AJ1609" s="214"/>
      <c r="AK1609" s="214"/>
      <c r="AL1609" s="214"/>
      <c r="AM1609" s="214"/>
      <c r="AN1609" s="214"/>
      <c r="AO1609" s="214"/>
      <c r="AP1609" s="214"/>
      <c r="AQ1609" s="214"/>
      <c r="AR1609" s="214"/>
      <c r="AS1609" s="214"/>
      <c r="AT1609" s="214"/>
      <c r="AU1609" s="214"/>
      <c r="AV1609" s="214"/>
      <c r="AW1609" s="214"/>
      <c r="AX1609" s="214"/>
    </row>
    <row r="1610" spans="1:50" s="142" customFormat="1" ht="12.75" customHeight="1">
      <c r="A1610" s="268"/>
      <c r="B1610" s="161"/>
      <c r="C1610" s="132"/>
      <c r="D1610" s="210">
        <v>4440</v>
      </c>
      <c r="E1610" s="212"/>
      <c r="F1610" s="122" t="s">
        <v>153</v>
      </c>
      <c r="G1610" s="123">
        <v>16200</v>
      </c>
      <c r="H1610" s="145">
        <v>13527.81</v>
      </c>
      <c r="I1610" s="242">
        <f t="shared" si="64"/>
        <v>83.505</v>
      </c>
      <c r="J1610" s="122" t="s">
        <v>228</v>
      </c>
      <c r="K1610" s="122"/>
      <c r="L1610" s="208"/>
      <c r="M1610" s="214"/>
      <c r="N1610" s="214"/>
      <c r="O1610" s="214"/>
      <c r="P1610" s="214"/>
      <c r="Q1610" s="214"/>
      <c r="R1610" s="214"/>
      <c r="S1610" s="214"/>
      <c r="T1610" s="214"/>
      <c r="V1610" s="214"/>
      <c r="W1610" s="214"/>
      <c r="X1610" s="214"/>
      <c r="Y1610" s="214"/>
      <c r="Z1610" s="214"/>
      <c r="AA1610" s="214"/>
      <c r="AB1610" s="214"/>
      <c r="AC1610" s="214"/>
      <c r="AD1610" s="214"/>
      <c r="AE1610" s="214"/>
      <c r="AF1610" s="214"/>
      <c r="AG1610" s="214"/>
      <c r="AH1610" s="214"/>
      <c r="AI1610" s="214"/>
      <c r="AJ1610" s="214"/>
      <c r="AK1610" s="214"/>
      <c r="AL1610" s="214"/>
      <c r="AM1610" s="214"/>
      <c r="AN1610" s="214"/>
      <c r="AO1610" s="214"/>
      <c r="AP1610" s="214"/>
      <c r="AQ1610" s="214"/>
      <c r="AR1610" s="214"/>
      <c r="AS1610" s="214"/>
      <c r="AT1610" s="214"/>
      <c r="AU1610" s="214"/>
      <c r="AV1610" s="214"/>
      <c r="AW1610" s="214"/>
      <c r="AX1610" s="214"/>
    </row>
    <row r="1611" spans="1:50" s="117" customFormat="1" ht="12.75">
      <c r="A1611" s="268"/>
      <c r="B1611" s="161"/>
      <c r="C1611" s="130">
        <v>85201</v>
      </c>
      <c r="D1611" s="206"/>
      <c r="E1611" s="207"/>
      <c r="F1611" s="112" t="s">
        <v>166</v>
      </c>
      <c r="G1611" s="113">
        <f>SUM(G1612:G1617)</f>
        <v>96294</v>
      </c>
      <c r="H1611" s="114">
        <f>SUM(H1612:H1617)</f>
        <v>34319.68</v>
      </c>
      <c r="I1611" s="237">
        <f t="shared" si="64"/>
        <v>35.6405175815731</v>
      </c>
      <c r="J1611" s="112"/>
      <c r="K1611" s="112"/>
      <c r="L1611" s="269"/>
      <c r="M1611" s="209"/>
      <c r="N1611" s="209"/>
      <c r="O1611" s="209"/>
      <c r="P1611" s="209"/>
      <c r="Q1611" s="209"/>
      <c r="R1611" s="209"/>
      <c r="S1611" s="209"/>
      <c r="T1611" s="209"/>
      <c r="V1611" s="209"/>
      <c r="W1611" s="209"/>
      <c r="X1611" s="209"/>
      <c r="Y1611" s="209"/>
      <c r="Z1611" s="209"/>
      <c r="AA1611" s="209"/>
      <c r="AB1611" s="209"/>
      <c r="AC1611" s="209"/>
      <c r="AD1611" s="209"/>
      <c r="AE1611" s="209"/>
      <c r="AF1611" s="209"/>
      <c r="AG1611" s="209"/>
      <c r="AH1611" s="209"/>
      <c r="AI1611" s="209"/>
      <c r="AJ1611" s="209"/>
      <c r="AK1611" s="209"/>
      <c r="AL1611" s="209"/>
      <c r="AM1611" s="209"/>
      <c r="AN1611" s="209"/>
      <c r="AO1611" s="209"/>
      <c r="AP1611" s="209"/>
      <c r="AQ1611" s="209"/>
      <c r="AR1611" s="209"/>
      <c r="AS1611" s="209"/>
      <c r="AT1611" s="209"/>
      <c r="AU1611" s="209"/>
      <c r="AV1611" s="209"/>
      <c r="AW1611" s="209"/>
      <c r="AX1611" s="209"/>
    </row>
    <row r="1612" spans="1:50" s="142" customFormat="1" ht="12.75" customHeight="1">
      <c r="A1612" s="268"/>
      <c r="B1612" s="161"/>
      <c r="C1612" s="132"/>
      <c r="D1612" s="210">
        <v>4010</v>
      </c>
      <c r="E1612" s="212"/>
      <c r="F1612" s="122" t="s">
        <v>169</v>
      </c>
      <c r="G1612" s="123">
        <f>28236</f>
        <v>28236</v>
      </c>
      <c r="H1612" s="145">
        <f>1746</f>
        <v>1746</v>
      </c>
      <c r="I1612" s="242">
        <f t="shared" si="64"/>
        <v>6.183595410114747</v>
      </c>
      <c r="J1612" s="122" t="s">
        <v>170</v>
      </c>
      <c r="K1612" s="122"/>
      <c r="L1612" s="208"/>
      <c r="M1612" s="214"/>
      <c r="N1612" s="214"/>
      <c r="O1612" s="214"/>
      <c r="P1612" s="214"/>
      <c r="Q1612" s="214"/>
      <c r="R1612" s="214"/>
      <c r="S1612" s="214"/>
      <c r="T1612" s="214"/>
      <c r="V1612" s="214"/>
      <c r="W1612" s="214"/>
      <c r="X1612" s="214"/>
      <c r="Y1612" s="214"/>
      <c r="Z1612" s="214"/>
      <c r="AA1612" s="214"/>
      <c r="AB1612" s="214"/>
      <c r="AC1612" s="214"/>
      <c r="AD1612" s="214"/>
      <c r="AE1612" s="214"/>
      <c r="AF1612" s="214"/>
      <c r="AG1612" s="214"/>
      <c r="AH1612" s="214"/>
      <c r="AI1612" s="214"/>
      <c r="AJ1612" s="214"/>
      <c r="AK1612" s="214"/>
      <c r="AL1612" s="214"/>
      <c r="AM1612" s="214"/>
      <c r="AN1612" s="214"/>
      <c r="AO1612" s="214"/>
      <c r="AP1612" s="214"/>
      <c r="AQ1612" s="214"/>
      <c r="AR1612" s="214"/>
      <c r="AS1612" s="214"/>
      <c r="AT1612" s="214"/>
      <c r="AU1612" s="214"/>
      <c r="AV1612" s="214"/>
      <c r="AW1612" s="214"/>
      <c r="AX1612" s="214"/>
    </row>
    <row r="1613" spans="1:50" s="142" customFormat="1" ht="12.75" customHeight="1">
      <c r="A1613" s="268"/>
      <c r="B1613" s="161"/>
      <c r="C1613" s="132"/>
      <c r="D1613" s="210">
        <v>4110</v>
      </c>
      <c r="E1613" s="212"/>
      <c r="F1613" s="122" t="s">
        <v>129</v>
      </c>
      <c r="G1613" s="123">
        <v>7041</v>
      </c>
      <c r="H1613" s="145">
        <v>0</v>
      </c>
      <c r="I1613" s="242">
        <f t="shared" si="64"/>
        <v>0</v>
      </c>
      <c r="J1613" s="122" t="s">
        <v>692</v>
      </c>
      <c r="K1613" s="122"/>
      <c r="L1613" s="208"/>
      <c r="M1613" s="214"/>
      <c r="N1613" s="214"/>
      <c r="O1613" s="214"/>
      <c r="P1613" s="214"/>
      <c r="Q1613" s="214"/>
      <c r="R1613" s="214"/>
      <c r="S1613" s="214"/>
      <c r="T1613" s="214"/>
      <c r="V1613" s="214"/>
      <c r="W1613" s="214"/>
      <c r="X1613" s="214"/>
      <c r="Y1613" s="214"/>
      <c r="Z1613" s="214"/>
      <c r="AA1613" s="214"/>
      <c r="AB1613" s="214"/>
      <c r="AC1613" s="214"/>
      <c r="AD1613" s="214"/>
      <c r="AE1613" s="214"/>
      <c r="AF1613" s="214"/>
      <c r="AG1613" s="214"/>
      <c r="AH1613" s="214"/>
      <c r="AI1613" s="214"/>
      <c r="AJ1613" s="214"/>
      <c r="AK1613" s="214"/>
      <c r="AL1613" s="214"/>
      <c r="AM1613" s="214"/>
      <c r="AN1613" s="214"/>
      <c r="AO1613" s="214"/>
      <c r="AP1613" s="214"/>
      <c r="AQ1613" s="214"/>
      <c r="AR1613" s="214"/>
      <c r="AS1613" s="214"/>
      <c r="AT1613" s="214"/>
      <c r="AU1613" s="214"/>
      <c r="AV1613" s="214"/>
      <c r="AW1613" s="214"/>
      <c r="AX1613" s="214"/>
    </row>
    <row r="1614" spans="1:50" s="142" customFormat="1" ht="12.75" customHeight="1">
      <c r="A1614" s="268"/>
      <c r="B1614" s="161"/>
      <c r="C1614" s="132"/>
      <c r="D1614" s="210">
        <v>4220</v>
      </c>
      <c r="E1614" s="212"/>
      <c r="F1614" s="122" t="s">
        <v>172</v>
      </c>
      <c r="G1614" s="123">
        <v>30500</v>
      </c>
      <c r="H1614" s="145">
        <v>11766.85</v>
      </c>
      <c r="I1614" s="242">
        <f t="shared" si="64"/>
        <v>38.57983606557377</v>
      </c>
      <c r="J1614" s="122" t="s">
        <v>693</v>
      </c>
      <c r="K1614" s="122"/>
      <c r="L1614" s="208"/>
      <c r="M1614" s="214"/>
      <c r="N1614" s="214"/>
      <c r="O1614" s="214"/>
      <c r="P1614" s="214"/>
      <c r="Q1614" s="214"/>
      <c r="R1614" s="214"/>
      <c r="S1614" s="214"/>
      <c r="T1614" s="214"/>
      <c r="V1614" s="214"/>
      <c r="W1614" s="214"/>
      <c r="X1614" s="214"/>
      <c r="Y1614" s="214"/>
      <c r="Z1614" s="214"/>
      <c r="AA1614" s="214"/>
      <c r="AB1614" s="214"/>
      <c r="AC1614" s="214"/>
      <c r="AD1614" s="214"/>
      <c r="AE1614" s="214"/>
      <c r="AF1614" s="214"/>
      <c r="AG1614" s="214"/>
      <c r="AH1614" s="214"/>
      <c r="AI1614" s="214"/>
      <c r="AJ1614" s="214"/>
      <c r="AK1614" s="214"/>
      <c r="AL1614" s="214"/>
      <c r="AM1614" s="214"/>
      <c r="AN1614" s="214"/>
      <c r="AO1614" s="214"/>
      <c r="AP1614" s="214"/>
      <c r="AQ1614" s="214"/>
      <c r="AR1614" s="214"/>
      <c r="AS1614" s="214"/>
      <c r="AT1614" s="214"/>
      <c r="AU1614" s="214"/>
      <c r="AV1614" s="214"/>
      <c r="AW1614" s="214"/>
      <c r="AX1614" s="214"/>
    </row>
    <row r="1615" spans="1:50" s="142" customFormat="1" ht="12.75" customHeight="1">
      <c r="A1615" s="268"/>
      <c r="B1615" s="161"/>
      <c r="C1615" s="132"/>
      <c r="D1615" s="210">
        <v>4260</v>
      </c>
      <c r="E1615" s="212"/>
      <c r="F1615" s="122" t="s">
        <v>139</v>
      </c>
      <c r="G1615" s="123">
        <v>26000</v>
      </c>
      <c r="H1615" s="145">
        <v>19462.26</v>
      </c>
      <c r="I1615" s="242">
        <f t="shared" si="64"/>
        <v>74.85484615384614</v>
      </c>
      <c r="J1615" s="122" t="s">
        <v>694</v>
      </c>
      <c r="K1615" s="122"/>
      <c r="L1615" s="208"/>
      <c r="M1615" s="214"/>
      <c r="N1615" s="214"/>
      <c r="O1615" s="214"/>
      <c r="P1615" s="214"/>
      <c r="Q1615" s="214"/>
      <c r="R1615" s="214"/>
      <c r="S1615" s="214"/>
      <c r="T1615" s="214"/>
      <c r="V1615" s="214"/>
      <c r="W1615" s="214"/>
      <c r="X1615" s="214"/>
      <c r="Y1615" s="214"/>
      <c r="Z1615" s="214"/>
      <c r="AA1615" s="214"/>
      <c r="AB1615" s="214"/>
      <c r="AC1615" s="214"/>
      <c r="AD1615" s="214"/>
      <c r="AE1615" s="214"/>
      <c r="AF1615" s="214"/>
      <c r="AG1615" s="214"/>
      <c r="AH1615" s="214"/>
      <c r="AI1615" s="214"/>
      <c r="AJ1615" s="214"/>
      <c r="AK1615" s="214"/>
      <c r="AL1615" s="214"/>
      <c r="AM1615" s="214"/>
      <c r="AN1615" s="214"/>
      <c r="AO1615" s="214"/>
      <c r="AP1615" s="214"/>
      <c r="AQ1615" s="214"/>
      <c r="AR1615" s="214"/>
      <c r="AS1615" s="214"/>
      <c r="AT1615" s="214"/>
      <c r="AU1615" s="214"/>
      <c r="AV1615" s="214"/>
      <c r="AW1615" s="214"/>
      <c r="AX1615" s="214"/>
    </row>
    <row r="1616" spans="1:50" s="142" customFormat="1" ht="12.75" customHeight="1">
      <c r="A1616" s="268"/>
      <c r="B1616" s="161"/>
      <c r="C1616" s="132"/>
      <c r="D1616" s="210">
        <v>4300</v>
      </c>
      <c r="E1616" s="212"/>
      <c r="F1616" s="122" t="s">
        <v>144</v>
      </c>
      <c r="G1616" s="123">
        <v>3866</v>
      </c>
      <c r="H1616" s="145">
        <v>1184.57</v>
      </c>
      <c r="I1616" s="242">
        <f t="shared" si="64"/>
        <v>30.640713916192446</v>
      </c>
      <c r="J1616" s="122" t="s">
        <v>695</v>
      </c>
      <c r="K1616" s="122"/>
      <c r="L1616" s="208"/>
      <c r="M1616" s="214"/>
      <c r="N1616" s="214"/>
      <c r="O1616" s="214"/>
      <c r="P1616" s="214"/>
      <c r="Q1616" s="214"/>
      <c r="R1616" s="214"/>
      <c r="S1616" s="214"/>
      <c r="T1616" s="214"/>
      <c r="V1616" s="214"/>
      <c r="W1616" s="214"/>
      <c r="X1616" s="214"/>
      <c r="Y1616" s="214"/>
      <c r="Z1616" s="214"/>
      <c r="AA1616" s="214"/>
      <c r="AB1616" s="214"/>
      <c r="AC1616" s="214"/>
      <c r="AD1616" s="214"/>
      <c r="AE1616" s="214"/>
      <c r="AF1616" s="214"/>
      <c r="AG1616" s="214"/>
      <c r="AH1616" s="214"/>
      <c r="AI1616" s="214"/>
      <c r="AJ1616" s="214"/>
      <c r="AK1616" s="214"/>
      <c r="AL1616" s="214"/>
      <c r="AM1616" s="214"/>
      <c r="AN1616" s="214"/>
      <c r="AO1616" s="214"/>
      <c r="AP1616" s="214"/>
      <c r="AQ1616" s="214"/>
      <c r="AR1616" s="214"/>
      <c r="AS1616" s="214"/>
      <c r="AT1616" s="214"/>
      <c r="AU1616" s="214"/>
      <c r="AV1616" s="214"/>
      <c r="AW1616" s="214"/>
      <c r="AX1616" s="214"/>
    </row>
    <row r="1617" spans="1:50" s="142" customFormat="1" ht="12.75" customHeight="1">
      <c r="A1617" s="268"/>
      <c r="B1617" s="161"/>
      <c r="C1617" s="132"/>
      <c r="D1617" s="210">
        <v>4440</v>
      </c>
      <c r="E1617" s="212"/>
      <c r="F1617" s="122" t="s">
        <v>153</v>
      </c>
      <c r="G1617" s="123">
        <v>651</v>
      </c>
      <c r="H1617" s="145">
        <v>160</v>
      </c>
      <c r="I1617" s="242">
        <f t="shared" si="64"/>
        <v>24.577572964669738</v>
      </c>
      <c r="J1617" s="122" t="s">
        <v>696</v>
      </c>
      <c r="K1617" s="122"/>
      <c r="L1617" s="208"/>
      <c r="M1617" s="214"/>
      <c r="N1617" s="214"/>
      <c r="O1617" s="214"/>
      <c r="P1617" s="214"/>
      <c r="Q1617" s="214"/>
      <c r="R1617" s="214"/>
      <c r="S1617" s="214"/>
      <c r="T1617" s="214"/>
      <c r="V1617" s="214"/>
      <c r="W1617" s="214"/>
      <c r="X1617" s="214"/>
      <c r="Y1617" s="214"/>
      <c r="Z1617" s="214"/>
      <c r="AA1617" s="214"/>
      <c r="AB1617" s="214"/>
      <c r="AC1617" s="214"/>
      <c r="AD1617" s="214"/>
      <c r="AE1617" s="214"/>
      <c r="AF1617" s="214"/>
      <c r="AG1617" s="214"/>
      <c r="AH1617" s="214"/>
      <c r="AI1617" s="214"/>
      <c r="AJ1617" s="214"/>
      <c r="AK1617" s="214"/>
      <c r="AL1617" s="214"/>
      <c r="AM1617" s="214"/>
      <c r="AN1617" s="214"/>
      <c r="AO1617" s="214"/>
      <c r="AP1617" s="214"/>
      <c r="AQ1617" s="214"/>
      <c r="AR1617" s="214"/>
      <c r="AS1617" s="214"/>
      <c r="AT1617" s="214"/>
      <c r="AU1617" s="214"/>
      <c r="AV1617" s="214"/>
      <c r="AW1617" s="214"/>
      <c r="AX1617" s="214"/>
    </row>
    <row r="1618" spans="1:50" s="142" customFormat="1" ht="12.75">
      <c r="A1618" s="268"/>
      <c r="B1618" s="161"/>
      <c r="C1618" s="132"/>
      <c r="D1618" s="210"/>
      <c r="E1618" s="212"/>
      <c r="F1618" s="122"/>
      <c r="G1618" s="123"/>
      <c r="H1618" s="145"/>
      <c r="I1618" s="242"/>
      <c r="J1618" s="122"/>
      <c r="K1618" s="122"/>
      <c r="L1618" s="208"/>
      <c r="M1618" s="214"/>
      <c r="N1618" s="214"/>
      <c r="O1618" s="214"/>
      <c r="P1618" s="214"/>
      <c r="Q1618" s="214"/>
      <c r="R1618" s="214"/>
      <c r="S1618" s="214"/>
      <c r="T1618" s="214"/>
      <c r="V1618" s="214"/>
      <c r="W1618" s="214"/>
      <c r="X1618" s="214"/>
      <c r="Y1618" s="214"/>
      <c r="Z1618" s="214"/>
      <c r="AA1618" s="214"/>
      <c r="AB1618" s="214"/>
      <c r="AC1618" s="214"/>
      <c r="AD1618" s="214"/>
      <c r="AE1618" s="214"/>
      <c r="AF1618" s="214"/>
      <c r="AG1618" s="214"/>
      <c r="AH1618" s="214"/>
      <c r="AI1618" s="214"/>
      <c r="AJ1618" s="214"/>
      <c r="AK1618" s="214"/>
      <c r="AL1618" s="214"/>
      <c r="AM1618" s="214"/>
      <c r="AN1618" s="214"/>
      <c r="AO1618" s="214"/>
      <c r="AP1618" s="214"/>
      <c r="AQ1618" s="214"/>
      <c r="AR1618" s="214"/>
      <c r="AS1618" s="214"/>
      <c r="AT1618" s="214"/>
      <c r="AU1618" s="214"/>
      <c r="AV1618" s="214"/>
      <c r="AW1618" s="214"/>
      <c r="AX1618" s="214"/>
    </row>
    <row r="1619" spans="1:12" s="111" customFormat="1" ht="26.25" customHeight="1">
      <c r="A1619" s="104" t="s">
        <v>697</v>
      </c>
      <c r="B1619" s="106"/>
      <c r="C1619" s="105"/>
      <c r="D1619" s="104"/>
      <c r="E1619" s="106"/>
      <c r="F1619" s="107" t="s">
        <v>698</v>
      </c>
      <c r="G1619" s="108">
        <f>SUM(G1620:G1656)/2</f>
        <v>1990750</v>
      </c>
      <c r="H1619" s="109">
        <f>SUM(H1620:H1656)/2</f>
        <v>726269.14</v>
      </c>
      <c r="I1619" s="109">
        <f aca="true" t="shared" si="65" ref="I1619:I1656">H1619/G1619*100</f>
        <v>36.48218711540876</v>
      </c>
      <c r="J1619" s="107"/>
      <c r="K1619" s="107"/>
      <c r="L1619" s="33"/>
    </row>
    <row r="1620" spans="1:12" s="117" customFormat="1" ht="12.75">
      <c r="A1620" s="253"/>
      <c r="B1620" s="270"/>
      <c r="C1620" s="91">
        <v>75405</v>
      </c>
      <c r="D1620" s="90"/>
      <c r="E1620" s="92"/>
      <c r="F1620" s="112" t="s">
        <v>699</v>
      </c>
      <c r="G1620" s="113">
        <f>SUM(G1621:G1638)</f>
        <v>1431050</v>
      </c>
      <c r="H1620" s="114">
        <f>SUM(H1621:H1638)</f>
        <v>573404</v>
      </c>
      <c r="I1620" s="114">
        <f t="shared" si="65"/>
        <v>40.06876070018518</v>
      </c>
      <c r="J1620" s="122"/>
      <c r="K1620" s="122"/>
      <c r="L1620" s="116"/>
    </row>
    <row r="1621" spans="1:12" s="142" customFormat="1" ht="27" customHeight="1">
      <c r="A1621" s="271"/>
      <c r="B1621" s="272"/>
      <c r="C1621" s="141"/>
      <c r="D1621" s="119">
        <v>3000</v>
      </c>
      <c r="E1621" s="121"/>
      <c r="F1621" s="122" t="s">
        <v>700</v>
      </c>
      <c r="G1621" s="123">
        <v>20000</v>
      </c>
      <c r="H1621" s="124">
        <v>15000</v>
      </c>
      <c r="I1621" s="124">
        <f t="shared" si="65"/>
        <v>75</v>
      </c>
      <c r="J1621" s="122" t="s">
        <v>701</v>
      </c>
      <c r="K1621" s="122"/>
      <c r="L1621" s="116"/>
    </row>
    <row r="1622" spans="1:12" s="142" customFormat="1" ht="12.75">
      <c r="A1622" s="271"/>
      <c r="B1622" s="272"/>
      <c r="C1622" s="147"/>
      <c r="D1622" s="119">
        <v>3070</v>
      </c>
      <c r="E1622" s="121"/>
      <c r="F1622" s="122" t="s">
        <v>702</v>
      </c>
      <c r="G1622" s="123">
        <v>12500</v>
      </c>
      <c r="H1622" s="124">
        <v>2735</v>
      </c>
      <c r="I1622" s="124">
        <f t="shared" si="65"/>
        <v>21.88</v>
      </c>
      <c r="J1622" s="122"/>
      <c r="K1622" s="122"/>
      <c r="L1622" s="116"/>
    </row>
    <row r="1623" spans="1:12" s="129" customFormat="1" ht="12.75" customHeight="1">
      <c r="A1623" s="255"/>
      <c r="B1623" s="256"/>
      <c r="C1623" s="151"/>
      <c r="D1623" s="119">
        <v>4050</v>
      </c>
      <c r="E1623" s="121"/>
      <c r="F1623" s="122" t="s">
        <v>703</v>
      </c>
      <c r="G1623" s="123">
        <v>131600</v>
      </c>
      <c r="H1623" s="124">
        <v>71400</v>
      </c>
      <c r="I1623" s="124">
        <f t="shared" si="65"/>
        <v>54.25531914893617</v>
      </c>
      <c r="J1623" s="122" t="s">
        <v>704</v>
      </c>
      <c r="K1623" s="122"/>
      <c r="L1623" s="126"/>
    </row>
    <row r="1624" spans="1:12" s="129" customFormat="1" ht="12.75" customHeight="1">
      <c r="A1624" s="255"/>
      <c r="B1624" s="256"/>
      <c r="C1624" s="151"/>
      <c r="D1624" s="119">
        <v>4060</v>
      </c>
      <c r="E1624" s="121"/>
      <c r="F1624" s="122" t="s">
        <v>705</v>
      </c>
      <c r="G1624" s="123">
        <v>1600</v>
      </c>
      <c r="H1624" s="124">
        <v>413</v>
      </c>
      <c r="I1624" s="124">
        <f t="shared" si="65"/>
        <v>25.8125</v>
      </c>
      <c r="J1624" s="122" t="s">
        <v>706</v>
      </c>
      <c r="K1624" s="122"/>
      <c r="L1624" s="126"/>
    </row>
    <row r="1625" spans="1:12" s="129" customFormat="1" ht="12.75" customHeight="1">
      <c r="A1625" s="255"/>
      <c r="B1625" s="256"/>
      <c r="C1625" s="151"/>
      <c r="D1625" s="119">
        <v>4070</v>
      </c>
      <c r="E1625" s="121"/>
      <c r="F1625" s="122" t="s">
        <v>707</v>
      </c>
      <c r="G1625" s="123">
        <v>10400</v>
      </c>
      <c r="H1625" s="124">
        <v>9924</v>
      </c>
      <c r="I1625" s="124">
        <f t="shared" si="65"/>
        <v>95.42307692307692</v>
      </c>
      <c r="J1625" s="122" t="s">
        <v>708</v>
      </c>
      <c r="K1625" s="122"/>
      <c r="L1625" s="126"/>
    </row>
    <row r="1626" spans="1:12" s="129" customFormat="1" ht="12.75">
      <c r="A1626" s="255"/>
      <c r="B1626" s="256"/>
      <c r="C1626" s="151"/>
      <c r="D1626" s="119">
        <v>4170</v>
      </c>
      <c r="E1626" s="121"/>
      <c r="F1626" s="122" t="s">
        <v>133</v>
      </c>
      <c r="G1626" s="123">
        <v>700</v>
      </c>
      <c r="H1626" s="124">
        <v>350</v>
      </c>
      <c r="I1626" s="124">
        <f t="shared" si="65"/>
        <v>50</v>
      </c>
      <c r="J1626" s="122"/>
      <c r="K1626" s="122"/>
      <c r="L1626" s="126"/>
    </row>
    <row r="1627" spans="1:12" s="129" customFormat="1" ht="12.75">
      <c r="A1627" s="255"/>
      <c r="B1627" s="256"/>
      <c r="C1627" s="151"/>
      <c r="D1627" s="119">
        <v>4180</v>
      </c>
      <c r="E1627" s="121"/>
      <c r="F1627" s="122" t="s">
        <v>709</v>
      </c>
      <c r="G1627" s="123">
        <v>13300</v>
      </c>
      <c r="H1627" s="124">
        <v>9710</v>
      </c>
      <c r="I1627" s="124">
        <f t="shared" si="65"/>
        <v>73.00751879699247</v>
      </c>
      <c r="J1627" s="122"/>
      <c r="K1627" s="122"/>
      <c r="L1627" s="126"/>
    </row>
    <row r="1628" spans="1:12" s="127" customFormat="1" ht="12.75" customHeight="1">
      <c r="A1628" s="255"/>
      <c r="B1628" s="256"/>
      <c r="C1628" s="151"/>
      <c r="D1628" s="119">
        <v>4210</v>
      </c>
      <c r="E1628" s="121"/>
      <c r="F1628" s="122" t="s">
        <v>135</v>
      </c>
      <c r="G1628" s="123">
        <v>8000</v>
      </c>
      <c r="H1628" s="124">
        <v>2000</v>
      </c>
      <c r="I1628" s="124">
        <f t="shared" si="65"/>
        <v>25</v>
      </c>
      <c r="J1628" s="122" t="s">
        <v>710</v>
      </c>
      <c r="K1628" s="122"/>
      <c r="L1628" s="126"/>
    </row>
    <row r="1629" spans="1:12" s="127" customFormat="1" ht="12.75">
      <c r="A1629" s="255"/>
      <c r="B1629" s="256"/>
      <c r="C1629" s="151"/>
      <c r="D1629" s="119">
        <v>4220</v>
      </c>
      <c r="E1629" s="121"/>
      <c r="F1629" s="122" t="s">
        <v>172</v>
      </c>
      <c r="G1629" s="123">
        <v>350</v>
      </c>
      <c r="H1629" s="124">
        <v>170</v>
      </c>
      <c r="I1629" s="124">
        <f t="shared" si="65"/>
        <v>48.57142857142857</v>
      </c>
      <c r="J1629" s="122"/>
      <c r="K1629" s="122"/>
      <c r="L1629" s="126"/>
    </row>
    <row r="1630" spans="1:12" s="127" customFormat="1" ht="12.75">
      <c r="A1630" s="255"/>
      <c r="B1630" s="256"/>
      <c r="C1630" s="151"/>
      <c r="D1630" s="119">
        <v>4260</v>
      </c>
      <c r="E1630" s="121"/>
      <c r="F1630" s="122" t="s">
        <v>139</v>
      </c>
      <c r="G1630" s="123">
        <v>1800</v>
      </c>
      <c r="H1630" s="124">
        <v>890</v>
      </c>
      <c r="I1630" s="124">
        <f t="shared" si="65"/>
        <v>49.44444444444444</v>
      </c>
      <c r="J1630" s="122"/>
      <c r="K1630" s="122"/>
      <c r="L1630" s="126"/>
    </row>
    <row r="1631" spans="1:12" s="127" customFormat="1" ht="12.75">
      <c r="A1631" s="255"/>
      <c r="B1631" s="256"/>
      <c r="C1631" s="151"/>
      <c r="D1631" s="119">
        <v>4270</v>
      </c>
      <c r="E1631" s="121"/>
      <c r="F1631" s="122" t="s">
        <v>141</v>
      </c>
      <c r="G1631" s="123">
        <v>2300</v>
      </c>
      <c r="H1631" s="124">
        <v>1150</v>
      </c>
      <c r="I1631" s="124">
        <f t="shared" si="65"/>
        <v>50</v>
      </c>
      <c r="J1631" s="122"/>
      <c r="K1631" s="122"/>
      <c r="L1631" s="126"/>
    </row>
    <row r="1632" spans="1:12" s="127" customFormat="1" ht="12.75" customHeight="1">
      <c r="A1632" s="255"/>
      <c r="B1632" s="256"/>
      <c r="C1632" s="132"/>
      <c r="D1632" s="119">
        <v>4300</v>
      </c>
      <c r="E1632" s="121"/>
      <c r="F1632" s="122" t="s">
        <v>501</v>
      </c>
      <c r="G1632" s="123">
        <v>4600</v>
      </c>
      <c r="H1632" s="124">
        <v>2290</v>
      </c>
      <c r="I1632" s="124">
        <f t="shared" si="65"/>
        <v>49.78260869565217</v>
      </c>
      <c r="J1632" s="122" t="s">
        <v>711</v>
      </c>
      <c r="K1632" s="122"/>
      <c r="L1632" s="126"/>
    </row>
    <row r="1633" spans="1:12" s="127" customFormat="1" ht="12.75" customHeight="1">
      <c r="A1633" s="255"/>
      <c r="B1633" s="256"/>
      <c r="C1633" s="132"/>
      <c r="D1633" s="119">
        <v>4410</v>
      </c>
      <c r="E1633" s="121"/>
      <c r="F1633" s="122" t="s">
        <v>180</v>
      </c>
      <c r="G1633" s="123">
        <v>1600</v>
      </c>
      <c r="H1633" s="124">
        <v>652</v>
      </c>
      <c r="I1633" s="124">
        <f t="shared" si="65"/>
        <v>40.75</v>
      </c>
      <c r="J1633" s="122" t="s">
        <v>712</v>
      </c>
      <c r="K1633" s="122"/>
      <c r="L1633" s="126"/>
    </row>
    <row r="1634" spans="1:12" s="127" customFormat="1" ht="12.75">
      <c r="A1634" s="255"/>
      <c r="B1634" s="256"/>
      <c r="C1634" s="132"/>
      <c r="D1634" s="119">
        <v>4430</v>
      </c>
      <c r="E1634" s="121"/>
      <c r="F1634" s="122" t="s">
        <v>151</v>
      </c>
      <c r="G1634" s="123">
        <v>240</v>
      </c>
      <c r="H1634" s="124">
        <v>120</v>
      </c>
      <c r="I1634" s="124">
        <f t="shared" si="65"/>
        <v>50</v>
      </c>
      <c r="J1634" s="122"/>
      <c r="K1634" s="122"/>
      <c r="L1634" s="126"/>
    </row>
    <row r="1635" spans="1:12" s="127" customFormat="1" ht="12.75" customHeight="1">
      <c r="A1635" s="255"/>
      <c r="B1635" s="256"/>
      <c r="C1635" s="132"/>
      <c r="D1635" s="119">
        <v>4480</v>
      </c>
      <c r="E1635" s="121"/>
      <c r="F1635" s="122" t="s">
        <v>155</v>
      </c>
      <c r="G1635" s="123">
        <v>350</v>
      </c>
      <c r="H1635" s="124">
        <v>350</v>
      </c>
      <c r="I1635" s="124">
        <f t="shared" si="65"/>
        <v>100</v>
      </c>
      <c r="J1635" s="122" t="s">
        <v>713</v>
      </c>
      <c r="K1635" s="122"/>
      <c r="L1635" s="126"/>
    </row>
    <row r="1636" spans="1:12" s="127" customFormat="1" ht="12.75" customHeight="1">
      <c r="A1636" s="255"/>
      <c r="B1636" s="256"/>
      <c r="C1636" s="132"/>
      <c r="D1636" s="119">
        <v>4510</v>
      </c>
      <c r="E1636" s="121"/>
      <c r="F1636" s="122" t="s">
        <v>714</v>
      </c>
      <c r="G1636" s="123">
        <v>70</v>
      </c>
      <c r="H1636" s="124">
        <v>70</v>
      </c>
      <c r="I1636" s="124">
        <f t="shared" si="65"/>
        <v>100</v>
      </c>
      <c r="J1636" s="122" t="s">
        <v>377</v>
      </c>
      <c r="K1636" s="122"/>
      <c r="L1636" s="126"/>
    </row>
    <row r="1637" spans="1:12" s="127" customFormat="1" ht="12.75" customHeight="1">
      <c r="A1637" s="255"/>
      <c r="B1637" s="256"/>
      <c r="C1637" s="132"/>
      <c r="D1637" s="119">
        <v>4520</v>
      </c>
      <c r="E1637" s="121"/>
      <c r="F1637" s="122" t="s">
        <v>376</v>
      </c>
      <c r="G1637" s="123">
        <v>40</v>
      </c>
      <c r="H1637" s="124">
        <v>40</v>
      </c>
      <c r="I1637" s="124">
        <f t="shared" si="65"/>
        <v>100</v>
      </c>
      <c r="J1637" s="122" t="s">
        <v>715</v>
      </c>
      <c r="K1637" s="122"/>
      <c r="L1637" s="126"/>
    </row>
    <row r="1638" spans="1:12" s="127" customFormat="1" ht="12.75" customHeight="1">
      <c r="A1638" s="255"/>
      <c r="B1638" s="256"/>
      <c r="C1638" s="132"/>
      <c r="D1638" s="119">
        <v>6170</v>
      </c>
      <c r="E1638" s="121"/>
      <c r="F1638" s="122" t="s">
        <v>716</v>
      </c>
      <c r="G1638" s="123">
        <v>1221600</v>
      </c>
      <c r="H1638" s="124">
        <v>456140</v>
      </c>
      <c r="I1638" s="124">
        <f t="shared" si="65"/>
        <v>37.339554682383756</v>
      </c>
      <c r="J1638" s="122" t="s">
        <v>717</v>
      </c>
      <c r="K1638" s="122"/>
      <c r="L1638" s="126"/>
    </row>
    <row r="1639" spans="1:12" s="127" customFormat="1" ht="12.75">
      <c r="A1639" s="255"/>
      <c r="B1639" s="256"/>
      <c r="C1639" s="91">
        <v>75412</v>
      </c>
      <c r="D1639" s="90"/>
      <c r="E1639" s="92"/>
      <c r="F1639" s="112" t="s">
        <v>718</v>
      </c>
      <c r="G1639" s="113">
        <f>SUM(G1640:G1648)</f>
        <v>373000</v>
      </c>
      <c r="H1639" s="114">
        <f>SUM(H1640:H1648)</f>
        <v>103382.93</v>
      </c>
      <c r="I1639" s="114">
        <f t="shared" si="65"/>
        <v>27.716603217158177</v>
      </c>
      <c r="J1639" s="122"/>
      <c r="K1639" s="122"/>
      <c r="L1639" s="126"/>
    </row>
    <row r="1640" spans="1:12" s="129" customFormat="1" ht="12.75" customHeight="1">
      <c r="A1640" s="255"/>
      <c r="B1640" s="256"/>
      <c r="C1640" s="150"/>
      <c r="D1640" s="119">
        <v>2820</v>
      </c>
      <c r="E1640" s="121"/>
      <c r="F1640" s="122" t="s">
        <v>719</v>
      </c>
      <c r="G1640" s="205">
        <v>30000</v>
      </c>
      <c r="H1640" s="145">
        <v>30000</v>
      </c>
      <c r="I1640" s="124">
        <f t="shared" si="65"/>
        <v>100</v>
      </c>
      <c r="J1640" s="122" t="s">
        <v>720</v>
      </c>
      <c r="K1640" s="122"/>
      <c r="L1640" s="126"/>
    </row>
    <row r="1641" spans="1:12" s="129" customFormat="1" ht="12.75" customHeight="1">
      <c r="A1641" s="255"/>
      <c r="B1641" s="256"/>
      <c r="C1641" s="150"/>
      <c r="D1641" s="119">
        <v>3030</v>
      </c>
      <c r="E1641" s="121"/>
      <c r="F1641" s="122" t="s">
        <v>721</v>
      </c>
      <c r="G1641" s="205">
        <v>24000</v>
      </c>
      <c r="H1641" s="145">
        <v>19392</v>
      </c>
      <c r="I1641" s="124">
        <f t="shared" si="65"/>
        <v>80.80000000000001</v>
      </c>
      <c r="J1641" s="122" t="s">
        <v>722</v>
      </c>
      <c r="K1641" s="122"/>
      <c r="L1641" s="126"/>
    </row>
    <row r="1642" spans="1:12" s="129" customFormat="1" ht="12.75" customHeight="1">
      <c r="A1642" s="255"/>
      <c r="B1642" s="256"/>
      <c r="C1642" s="150"/>
      <c r="D1642" s="119">
        <v>4170</v>
      </c>
      <c r="E1642" s="121"/>
      <c r="F1642" s="122" t="s">
        <v>133</v>
      </c>
      <c r="G1642" s="205">
        <v>16200</v>
      </c>
      <c r="H1642" s="145">
        <v>6300</v>
      </c>
      <c r="I1642" s="124">
        <f t="shared" si="65"/>
        <v>38.88888888888889</v>
      </c>
      <c r="J1642" s="122" t="s">
        <v>723</v>
      </c>
      <c r="K1642" s="122"/>
      <c r="L1642" s="126"/>
    </row>
    <row r="1643" spans="1:12" s="129" customFormat="1" ht="12.75" customHeight="1">
      <c r="A1643" s="255"/>
      <c r="B1643" s="256"/>
      <c r="C1643" s="150"/>
      <c r="D1643" s="119">
        <v>4210</v>
      </c>
      <c r="E1643" s="121"/>
      <c r="F1643" s="122" t="s">
        <v>135</v>
      </c>
      <c r="G1643" s="205">
        <v>20500</v>
      </c>
      <c r="H1643" s="145">
        <v>14784.19</v>
      </c>
      <c r="I1643" s="124">
        <f t="shared" si="65"/>
        <v>72.11800000000001</v>
      </c>
      <c r="J1643" s="122" t="s">
        <v>723</v>
      </c>
      <c r="K1643" s="122"/>
      <c r="L1643" s="126"/>
    </row>
    <row r="1644" spans="1:12" s="129" customFormat="1" ht="12.75" customHeight="1">
      <c r="A1644" s="255"/>
      <c r="B1644" s="256"/>
      <c r="C1644" s="150"/>
      <c r="D1644" s="119">
        <v>4260</v>
      </c>
      <c r="E1644" s="121"/>
      <c r="F1644" s="122" t="s">
        <v>139</v>
      </c>
      <c r="G1644" s="205">
        <v>19600</v>
      </c>
      <c r="H1644" s="145">
        <v>3519.06</v>
      </c>
      <c r="I1644" s="124">
        <f t="shared" si="65"/>
        <v>17.95438775510204</v>
      </c>
      <c r="J1644" s="122" t="s">
        <v>723</v>
      </c>
      <c r="K1644" s="122"/>
      <c r="L1644" s="126"/>
    </row>
    <row r="1645" spans="1:12" s="129" customFormat="1" ht="12.75" customHeight="1">
      <c r="A1645" s="255"/>
      <c r="B1645" s="256"/>
      <c r="C1645" s="150"/>
      <c r="D1645" s="119">
        <v>4270</v>
      </c>
      <c r="E1645" s="121"/>
      <c r="F1645" s="122" t="s">
        <v>141</v>
      </c>
      <c r="G1645" s="205">
        <v>24900</v>
      </c>
      <c r="H1645" s="145">
        <v>6400</v>
      </c>
      <c r="I1645" s="124">
        <f t="shared" si="65"/>
        <v>25.702811244979916</v>
      </c>
      <c r="J1645" s="122" t="s">
        <v>724</v>
      </c>
      <c r="K1645" s="122"/>
      <c r="L1645" s="126"/>
    </row>
    <row r="1646" spans="1:12" s="129" customFormat="1" ht="12.75" customHeight="1">
      <c r="A1646" s="255"/>
      <c r="B1646" s="256"/>
      <c r="C1646" s="150"/>
      <c r="D1646" s="119">
        <v>4300</v>
      </c>
      <c r="E1646" s="121"/>
      <c r="F1646" s="122" t="s">
        <v>501</v>
      </c>
      <c r="G1646" s="205">
        <v>6400</v>
      </c>
      <c r="H1646" s="145">
        <v>3799.68</v>
      </c>
      <c r="I1646" s="124">
        <f t="shared" si="65"/>
        <v>59.37</v>
      </c>
      <c r="J1646" s="122" t="s">
        <v>723</v>
      </c>
      <c r="K1646" s="122"/>
      <c r="L1646" s="126"/>
    </row>
    <row r="1647" spans="1:12" s="129" customFormat="1" ht="12.75" customHeight="1">
      <c r="A1647" s="255"/>
      <c r="B1647" s="256"/>
      <c r="C1647" s="150"/>
      <c r="D1647" s="119">
        <v>4430</v>
      </c>
      <c r="E1647" s="121"/>
      <c r="F1647" s="122" t="s">
        <v>151</v>
      </c>
      <c r="G1647" s="205">
        <v>8500</v>
      </c>
      <c r="H1647" s="145">
        <v>7305.2</v>
      </c>
      <c r="I1647" s="124">
        <f t="shared" si="65"/>
        <v>85.9435294117647</v>
      </c>
      <c r="J1647" s="122" t="s">
        <v>725</v>
      </c>
      <c r="K1647" s="122"/>
      <c r="L1647" s="126"/>
    </row>
    <row r="1648" spans="1:12" s="129" customFormat="1" ht="25.5" customHeight="1">
      <c r="A1648" s="255"/>
      <c r="B1648" s="256"/>
      <c r="C1648" s="150"/>
      <c r="D1648" s="119">
        <v>6060</v>
      </c>
      <c r="E1648" s="121"/>
      <c r="F1648" s="122" t="s">
        <v>203</v>
      </c>
      <c r="G1648" s="205">
        <v>222900</v>
      </c>
      <c r="H1648" s="145">
        <v>11882.8</v>
      </c>
      <c r="I1648" s="124">
        <f t="shared" si="65"/>
        <v>5.3310004486316735</v>
      </c>
      <c r="J1648" s="122" t="s">
        <v>726</v>
      </c>
      <c r="K1648" s="122"/>
      <c r="L1648" s="126"/>
    </row>
    <row r="1649" spans="1:12" s="127" customFormat="1" ht="12.75">
      <c r="A1649" s="255"/>
      <c r="B1649" s="256"/>
      <c r="C1649" s="219">
        <v>75414</v>
      </c>
      <c r="D1649" s="90"/>
      <c r="E1649" s="92"/>
      <c r="F1649" s="112" t="s">
        <v>727</v>
      </c>
      <c r="G1649" s="113">
        <f>SUM(G1650:G1654)</f>
        <v>185200</v>
      </c>
      <c r="H1649" s="114">
        <f>SUM(H1650:H1654)</f>
        <v>49482.21</v>
      </c>
      <c r="I1649" s="114">
        <f t="shared" si="65"/>
        <v>26.718255939524838</v>
      </c>
      <c r="J1649" s="122"/>
      <c r="K1649" s="122"/>
      <c r="L1649" s="126"/>
    </row>
    <row r="1650" spans="1:12" s="127" customFormat="1" ht="90.75" customHeight="1">
      <c r="A1650" s="255"/>
      <c r="B1650" s="256"/>
      <c r="C1650" s="128"/>
      <c r="D1650" s="148">
        <v>4210</v>
      </c>
      <c r="E1650" s="121"/>
      <c r="F1650" s="122" t="s">
        <v>135</v>
      </c>
      <c r="G1650" s="194">
        <v>58800</v>
      </c>
      <c r="H1650" s="124">
        <v>25680.92</v>
      </c>
      <c r="I1650" s="124">
        <f t="shared" si="65"/>
        <v>43.67503401360544</v>
      </c>
      <c r="J1650" s="217" t="s">
        <v>728</v>
      </c>
      <c r="K1650" s="217"/>
      <c r="L1650" s="126"/>
    </row>
    <row r="1651" spans="1:12" s="127" customFormat="1" ht="12.75" customHeight="1">
      <c r="A1651" s="255"/>
      <c r="B1651" s="256"/>
      <c r="C1651" s="128"/>
      <c r="D1651" s="148">
        <v>4260</v>
      </c>
      <c r="E1651" s="121"/>
      <c r="F1651" s="122" t="s">
        <v>139</v>
      </c>
      <c r="G1651" s="123">
        <v>2000</v>
      </c>
      <c r="H1651" s="124">
        <v>622.89</v>
      </c>
      <c r="I1651" s="124">
        <f t="shared" si="65"/>
        <v>31.144499999999997</v>
      </c>
      <c r="J1651" s="122" t="s">
        <v>729</v>
      </c>
      <c r="K1651" s="122"/>
      <c r="L1651" s="126"/>
    </row>
    <row r="1652" spans="1:12" s="127" customFormat="1" ht="116.25" customHeight="1">
      <c r="A1652" s="255"/>
      <c r="B1652" s="256"/>
      <c r="C1652" s="128"/>
      <c r="D1652" s="273">
        <v>4300</v>
      </c>
      <c r="E1652" s="274"/>
      <c r="F1652" s="122" t="s">
        <v>144</v>
      </c>
      <c r="G1652" s="123">
        <v>107100</v>
      </c>
      <c r="H1652" s="124">
        <v>23042.4</v>
      </c>
      <c r="I1652" s="124">
        <f t="shared" si="65"/>
        <v>21.514845938375352</v>
      </c>
      <c r="J1652" s="217" t="s">
        <v>730</v>
      </c>
      <c r="K1652" s="217"/>
      <c r="L1652" s="126"/>
    </row>
    <row r="1653" spans="1:12" s="127" customFormat="1" ht="12.75" customHeight="1">
      <c r="A1653" s="268"/>
      <c r="B1653" s="98"/>
      <c r="C1653" s="130"/>
      <c r="D1653" s="119">
        <v>4430</v>
      </c>
      <c r="E1653" s="121"/>
      <c r="F1653" s="122" t="s">
        <v>151</v>
      </c>
      <c r="G1653" s="123">
        <v>300</v>
      </c>
      <c r="H1653" s="124">
        <v>136</v>
      </c>
      <c r="I1653" s="124">
        <f t="shared" si="65"/>
        <v>45.33333333333333</v>
      </c>
      <c r="J1653" s="122" t="s">
        <v>731</v>
      </c>
      <c r="K1653" s="122"/>
      <c r="L1653" s="126"/>
    </row>
    <row r="1654" spans="1:12" s="127" customFormat="1" ht="12.75" customHeight="1">
      <c r="A1654" s="268"/>
      <c r="B1654" s="98"/>
      <c r="C1654" s="130"/>
      <c r="D1654" s="168">
        <v>6060</v>
      </c>
      <c r="E1654" s="169"/>
      <c r="F1654" s="122" t="s">
        <v>203</v>
      </c>
      <c r="G1654" s="123">
        <v>17000</v>
      </c>
      <c r="H1654" s="124">
        <v>0</v>
      </c>
      <c r="I1654" s="124">
        <f t="shared" si="65"/>
        <v>0</v>
      </c>
      <c r="J1654" s="122" t="s">
        <v>732</v>
      </c>
      <c r="K1654" s="122"/>
      <c r="L1654" s="126"/>
    </row>
    <row r="1655" spans="1:12" s="127" customFormat="1" ht="12.75">
      <c r="A1655" s="268"/>
      <c r="B1655" s="98"/>
      <c r="C1655" s="130">
        <v>85141</v>
      </c>
      <c r="D1655" s="96"/>
      <c r="E1655" s="98"/>
      <c r="F1655" s="112" t="s">
        <v>733</v>
      </c>
      <c r="G1655" s="113">
        <f>SUM(G1656)</f>
        <v>1500</v>
      </c>
      <c r="H1655" s="114">
        <f>SUM(H1656)</f>
        <v>0</v>
      </c>
      <c r="I1655" s="114">
        <f t="shared" si="65"/>
        <v>0</v>
      </c>
      <c r="J1655" s="112"/>
      <c r="K1655" s="112"/>
      <c r="L1655" s="154"/>
    </row>
    <row r="1656" spans="1:12" s="127" customFormat="1" ht="12.75" customHeight="1">
      <c r="A1656" s="268"/>
      <c r="B1656" s="98"/>
      <c r="C1656" s="130"/>
      <c r="D1656" s="168">
        <v>4210</v>
      </c>
      <c r="E1656" s="169"/>
      <c r="F1656" s="122" t="s">
        <v>135</v>
      </c>
      <c r="G1656" s="123">
        <v>1500</v>
      </c>
      <c r="H1656" s="124">
        <v>0</v>
      </c>
      <c r="I1656" s="124">
        <f t="shared" si="65"/>
        <v>0</v>
      </c>
      <c r="J1656" s="122" t="s">
        <v>734</v>
      </c>
      <c r="K1656" s="122"/>
      <c r="L1656" s="126"/>
    </row>
    <row r="1657" spans="1:50" s="142" customFormat="1" ht="12.75">
      <c r="A1657" s="268"/>
      <c r="B1657" s="161"/>
      <c r="C1657" s="132"/>
      <c r="D1657" s="210"/>
      <c r="E1657" s="212"/>
      <c r="F1657" s="122"/>
      <c r="G1657" s="123"/>
      <c r="H1657" s="145"/>
      <c r="I1657" s="242"/>
      <c r="J1657" s="122"/>
      <c r="K1657" s="122"/>
      <c r="L1657" s="208"/>
      <c r="M1657" s="214"/>
      <c r="N1657" s="214"/>
      <c r="O1657" s="214"/>
      <c r="P1657" s="214"/>
      <c r="Q1657" s="214"/>
      <c r="R1657" s="214"/>
      <c r="S1657" s="214"/>
      <c r="T1657" s="214"/>
      <c r="V1657" s="214"/>
      <c r="W1657" s="214"/>
      <c r="X1657" s="214"/>
      <c r="Y1657" s="214"/>
      <c r="Z1657" s="214"/>
      <c r="AA1657" s="214"/>
      <c r="AB1657" s="214"/>
      <c r="AC1657" s="214"/>
      <c r="AD1657" s="214"/>
      <c r="AE1657" s="214"/>
      <c r="AF1657" s="214"/>
      <c r="AG1657" s="214"/>
      <c r="AH1657" s="214"/>
      <c r="AI1657" s="214"/>
      <c r="AJ1657" s="214"/>
      <c r="AK1657" s="214"/>
      <c r="AL1657" s="214"/>
      <c r="AM1657" s="214"/>
      <c r="AN1657" s="214"/>
      <c r="AO1657" s="214"/>
      <c r="AP1657" s="214"/>
      <c r="AQ1657" s="214"/>
      <c r="AR1657" s="214"/>
      <c r="AS1657" s="214"/>
      <c r="AT1657" s="214"/>
      <c r="AU1657" s="214"/>
      <c r="AV1657" s="214"/>
      <c r="AW1657" s="214"/>
      <c r="AX1657" s="214"/>
    </row>
    <row r="1658" spans="1:12" s="111" customFormat="1" ht="14.25" customHeight="1">
      <c r="A1658" s="103" t="s">
        <v>735</v>
      </c>
      <c r="B1658" s="103"/>
      <c r="C1658" s="139"/>
      <c r="D1658" s="103"/>
      <c r="E1658" s="140"/>
      <c r="F1658" s="107" t="s">
        <v>736</v>
      </c>
      <c r="G1658" s="108">
        <f>SUM(G1659:G1669)/2</f>
        <v>1228000</v>
      </c>
      <c r="H1658" s="109">
        <f>SUM(H1659:H1669)/2</f>
        <v>85419.04000000001</v>
      </c>
      <c r="I1658" s="109">
        <f aca="true" t="shared" si="66" ref="I1658:I1669">H1658/G1658*100</f>
        <v>6.955947882736158</v>
      </c>
      <c r="J1658" s="107"/>
      <c r="K1658" s="107"/>
      <c r="L1658" s="33"/>
    </row>
    <row r="1659" spans="1:12" s="117" customFormat="1" ht="13.5" customHeight="1">
      <c r="A1659" s="253"/>
      <c r="B1659" s="254"/>
      <c r="C1659" s="91">
        <v>71002</v>
      </c>
      <c r="D1659" s="90"/>
      <c r="E1659" s="92"/>
      <c r="F1659" s="112" t="s">
        <v>737</v>
      </c>
      <c r="G1659" s="113">
        <f>SUM(G1660:G1660)</f>
        <v>80000</v>
      </c>
      <c r="H1659" s="114">
        <f>SUM(H1660:H1660)</f>
        <v>1568.05</v>
      </c>
      <c r="I1659" s="114">
        <f t="shared" si="66"/>
        <v>1.9600625</v>
      </c>
      <c r="J1659" s="112"/>
      <c r="K1659" s="112"/>
      <c r="L1659" s="116"/>
    </row>
    <row r="1660" spans="1:12" s="129" customFormat="1" ht="25.5" customHeight="1">
      <c r="A1660" s="255"/>
      <c r="B1660" s="256"/>
      <c r="C1660" s="151"/>
      <c r="D1660" s="148">
        <v>4300</v>
      </c>
      <c r="E1660" s="274"/>
      <c r="F1660" s="122" t="s">
        <v>144</v>
      </c>
      <c r="G1660" s="123">
        <v>80000</v>
      </c>
      <c r="H1660" s="124">
        <v>1568.05</v>
      </c>
      <c r="I1660" s="124">
        <f t="shared" si="66"/>
        <v>1.9600625</v>
      </c>
      <c r="J1660" s="122" t="s">
        <v>738</v>
      </c>
      <c r="K1660" s="122"/>
      <c r="L1660" s="126"/>
    </row>
    <row r="1661" spans="1:12" s="117" customFormat="1" ht="12.75">
      <c r="A1661" s="255"/>
      <c r="B1661" s="249"/>
      <c r="C1661" s="91">
        <v>71004</v>
      </c>
      <c r="D1661" s="90"/>
      <c r="E1661" s="98"/>
      <c r="F1661" s="112" t="s">
        <v>739</v>
      </c>
      <c r="G1661" s="113">
        <f>SUM(G1662:G1663)</f>
        <v>958000</v>
      </c>
      <c r="H1661" s="114">
        <f>SUM(H1662:H1663)</f>
        <v>83850.99</v>
      </c>
      <c r="I1661" s="114">
        <f t="shared" si="66"/>
        <v>8.752712943632568</v>
      </c>
      <c r="J1661" s="112"/>
      <c r="K1661" s="112"/>
      <c r="L1661" s="116"/>
    </row>
    <row r="1662" spans="1:12" s="142" customFormat="1" ht="63.75" customHeight="1">
      <c r="A1662" s="271"/>
      <c r="B1662" s="251"/>
      <c r="C1662" s="146"/>
      <c r="D1662" s="119">
        <v>6050</v>
      </c>
      <c r="E1662" s="169"/>
      <c r="F1662" s="122" t="s">
        <v>740</v>
      </c>
      <c r="G1662" s="123">
        <v>938000</v>
      </c>
      <c r="H1662" s="124">
        <v>83850.99</v>
      </c>
      <c r="I1662" s="124">
        <f t="shared" si="66"/>
        <v>8.939337953091684</v>
      </c>
      <c r="J1662" s="217" t="s">
        <v>741</v>
      </c>
      <c r="K1662" s="217"/>
      <c r="L1662" s="116"/>
    </row>
    <row r="1663" spans="1:12" s="127" customFormat="1" ht="12.75" customHeight="1">
      <c r="A1663" s="255"/>
      <c r="B1663" s="249"/>
      <c r="C1663" s="170"/>
      <c r="D1663" s="119">
        <v>6060</v>
      </c>
      <c r="E1663" s="121"/>
      <c r="F1663" s="122" t="s">
        <v>203</v>
      </c>
      <c r="G1663" s="123">
        <v>20000</v>
      </c>
      <c r="H1663" s="124">
        <v>0</v>
      </c>
      <c r="I1663" s="124">
        <f t="shared" si="66"/>
        <v>0</v>
      </c>
      <c r="J1663" s="122" t="s">
        <v>742</v>
      </c>
      <c r="K1663" s="122"/>
      <c r="L1663" s="126"/>
    </row>
    <row r="1664" spans="1:12" s="127" customFormat="1" ht="12.75">
      <c r="A1664" s="255"/>
      <c r="B1664" s="249"/>
      <c r="C1664" s="170">
        <v>71095</v>
      </c>
      <c r="D1664" s="90"/>
      <c r="E1664" s="92"/>
      <c r="F1664" s="112" t="s">
        <v>743</v>
      </c>
      <c r="G1664" s="113">
        <f>SUM(G1665)</f>
        <v>20000</v>
      </c>
      <c r="H1664" s="114">
        <f>SUM(H1665)</f>
        <v>0</v>
      </c>
      <c r="I1664" s="114">
        <f t="shared" si="66"/>
        <v>0</v>
      </c>
      <c r="J1664" s="112"/>
      <c r="K1664" s="112"/>
      <c r="L1664" s="154"/>
    </row>
    <row r="1665" spans="1:12" s="127" customFormat="1" ht="12.75" customHeight="1">
      <c r="A1665" s="255"/>
      <c r="B1665" s="249"/>
      <c r="C1665" s="170"/>
      <c r="D1665" s="119">
        <v>4170</v>
      </c>
      <c r="E1665" s="121"/>
      <c r="F1665" s="122" t="s">
        <v>133</v>
      </c>
      <c r="G1665" s="123">
        <v>20000</v>
      </c>
      <c r="H1665" s="124">
        <v>0</v>
      </c>
      <c r="I1665" s="124">
        <f t="shared" si="66"/>
        <v>0</v>
      </c>
      <c r="J1665" s="122" t="s">
        <v>744</v>
      </c>
      <c r="K1665" s="122"/>
      <c r="L1665" s="126"/>
    </row>
    <row r="1666" spans="1:12" s="127" customFormat="1" ht="12.75">
      <c r="A1666" s="253"/>
      <c r="B1666" s="254"/>
      <c r="C1666" s="91">
        <v>92120</v>
      </c>
      <c r="D1666" s="90"/>
      <c r="E1666" s="92"/>
      <c r="F1666" s="112" t="s">
        <v>745</v>
      </c>
      <c r="G1666" s="113">
        <f>SUM(G1667:G1669)</f>
        <v>170000</v>
      </c>
      <c r="H1666" s="114">
        <f>SUM(H1667:H1669)</f>
        <v>0</v>
      </c>
      <c r="I1666" s="114">
        <f t="shared" si="66"/>
        <v>0</v>
      </c>
      <c r="J1666" s="112"/>
      <c r="K1666" s="112"/>
      <c r="L1666" s="126"/>
    </row>
    <row r="1667" spans="1:12" s="129" customFormat="1" ht="12.75" customHeight="1">
      <c r="A1667" s="271"/>
      <c r="B1667" s="251"/>
      <c r="C1667" s="141"/>
      <c r="D1667" s="119">
        <v>2720</v>
      </c>
      <c r="E1667" s="121"/>
      <c r="F1667" s="122" t="s">
        <v>746</v>
      </c>
      <c r="G1667" s="123">
        <v>70000</v>
      </c>
      <c r="H1667" s="124">
        <v>0</v>
      </c>
      <c r="I1667" s="124">
        <f t="shared" si="66"/>
        <v>0</v>
      </c>
      <c r="J1667" s="122" t="s">
        <v>747</v>
      </c>
      <c r="K1667" s="122"/>
      <c r="L1667" s="126"/>
    </row>
    <row r="1668" spans="1:12" s="129" customFormat="1" ht="12.75" customHeight="1">
      <c r="A1668" s="271"/>
      <c r="B1668" s="272"/>
      <c r="C1668" s="147"/>
      <c r="D1668" s="148">
        <v>2730</v>
      </c>
      <c r="E1668" s="121"/>
      <c r="F1668" s="122" t="s">
        <v>748</v>
      </c>
      <c r="G1668" s="123">
        <v>90000</v>
      </c>
      <c r="H1668" s="124">
        <v>0</v>
      </c>
      <c r="I1668" s="124">
        <f t="shared" si="66"/>
        <v>0</v>
      </c>
      <c r="J1668" s="122" t="s">
        <v>747</v>
      </c>
      <c r="K1668" s="122"/>
      <c r="L1668" s="126"/>
    </row>
    <row r="1669" spans="1:12" s="127" customFormat="1" ht="12.75" customHeight="1">
      <c r="A1669" s="255"/>
      <c r="B1669" s="256"/>
      <c r="C1669" s="151"/>
      <c r="D1669" s="148">
        <v>4300</v>
      </c>
      <c r="E1669" s="121"/>
      <c r="F1669" s="122" t="s">
        <v>144</v>
      </c>
      <c r="G1669" s="123">
        <v>10000</v>
      </c>
      <c r="H1669" s="124">
        <v>0</v>
      </c>
      <c r="I1669" s="124">
        <f t="shared" si="66"/>
        <v>0</v>
      </c>
      <c r="J1669" s="122" t="s">
        <v>749</v>
      </c>
      <c r="K1669" s="122"/>
      <c r="L1669" s="126"/>
    </row>
    <row r="1670" spans="1:12" s="38" customFormat="1" ht="12.75">
      <c r="A1670" s="133"/>
      <c r="B1670" s="133"/>
      <c r="C1670" s="134"/>
      <c r="D1670" s="133"/>
      <c r="E1670" s="135"/>
      <c r="F1670" s="136"/>
      <c r="G1670" s="137"/>
      <c r="H1670" s="138"/>
      <c r="I1670" s="137"/>
      <c r="J1670" s="136"/>
      <c r="K1670" s="136"/>
      <c r="L1670" s="33"/>
    </row>
    <row r="1671" spans="1:12" s="111" customFormat="1" ht="13.5" customHeight="1">
      <c r="A1671" s="103" t="s">
        <v>750</v>
      </c>
      <c r="B1671" s="103"/>
      <c r="C1671" s="139"/>
      <c r="D1671" s="103"/>
      <c r="E1671" s="140"/>
      <c r="F1671" s="107" t="s">
        <v>751</v>
      </c>
      <c r="G1671" s="108">
        <f>SUM(G1672:G1682)/2</f>
        <v>6253178</v>
      </c>
      <c r="H1671" s="109">
        <f>SUM(H1672:H1682)/2</f>
        <v>1999182.5699999998</v>
      </c>
      <c r="I1671" s="109">
        <f aca="true" t="shared" si="67" ref="I1671:I1680">H1671/G1671*100</f>
        <v>31.97066467642533</v>
      </c>
      <c r="J1671" s="107"/>
      <c r="K1671" s="107"/>
      <c r="L1671" s="33"/>
    </row>
    <row r="1672" spans="1:12" s="117" customFormat="1" ht="24.75" customHeight="1">
      <c r="A1672" s="253"/>
      <c r="B1672" s="253"/>
      <c r="C1672" s="227">
        <v>75702</v>
      </c>
      <c r="D1672" s="89"/>
      <c r="E1672" s="228"/>
      <c r="F1672" s="112" t="s">
        <v>752</v>
      </c>
      <c r="G1672" s="113">
        <f>SUM(G1673)</f>
        <v>2900000</v>
      </c>
      <c r="H1672" s="114">
        <f>SUM(H1673)</f>
        <v>1156657.25</v>
      </c>
      <c r="I1672" s="114">
        <f t="shared" si="67"/>
        <v>39.884732758620686</v>
      </c>
      <c r="J1672" s="112"/>
      <c r="K1672" s="112"/>
      <c r="L1672" s="116"/>
    </row>
    <row r="1673" spans="1:12" s="117" customFormat="1" ht="26.25" customHeight="1">
      <c r="A1673" s="268"/>
      <c r="B1673" s="268"/>
      <c r="C1673" s="120"/>
      <c r="D1673" s="275">
        <v>8010</v>
      </c>
      <c r="E1673" s="276"/>
      <c r="F1673" s="122" t="s">
        <v>753</v>
      </c>
      <c r="G1673" s="123">
        <v>2900000</v>
      </c>
      <c r="H1673" s="124">
        <v>1156657.25</v>
      </c>
      <c r="I1673" s="124">
        <f t="shared" si="67"/>
        <v>39.884732758620686</v>
      </c>
      <c r="J1673" s="122"/>
      <c r="K1673" s="122"/>
      <c r="L1673" s="116"/>
    </row>
    <row r="1674" spans="1:12" s="117" customFormat="1" ht="39" customHeight="1">
      <c r="A1674" s="268"/>
      <c r="B1674" s="268"/>
      <c r="C1674" s="120">
        <v>75704</v>
      </c>
      <c r="D1674" s="253"/>
      <c r="E1674" s="277"/>
      <c r="F1674" s="112" t="s">
        <v>754</v>
      </c>
      <c r="G1674" s="113">
        <f>SUM(G1675)</f>
        <v>900000</v>
      </c>
      <c r="H1674" s="114">
        <f>SUM(H1675)</f>
        <v>0</v>
      </c>
      <c r="I1674" s="114">
        <f t="shared" si="67"/>
        <v>0</v>
      </c>
      <c r="J1674" s="112"/>
      <c r="K1674" s="112"/>
      <c r="L1674" s="278"/>
    </row>
    <row r="1675" spans="1:12" s="117" customFormat="1" ht="15.75" customHeight="1">
      <c r="A1675" s="268"/>
      <c r="B1675" s="268"/>
      <c r="C1675" s="120"/>
      <c r="D1675" s="275">
        <v>8020</v>
      </c>
      <c r="E1675" s="276"/>
      <c r="F1675" s="122" t="s">
        <v>755</v>
      </c>
      <c r="G1675" s="123">
        <v>900000</v>
      </c>
      <c r="H1675" s="124">
        <v>0</v>
      </c>
      <c r="I1675" s="124">
        <f t="shared" si="67"/>
        <v>0</v>
      </c>
      <c r="J1675" s="122"/>
      <c r="K1675" s="122"/>
      <c r="L1675" s="116"/>
    </row>
    <row r="1676" spans="1:12" s="117" customFormat="1" ht="12.75">
      <c r="A1676" s="268"/>
      <c r="B1676" s="268"/>
      <c r="C1676" s="120">
        <v>75814</v>
      </c>
      <c r="D1676" s="253"/>
      <c r="E1676" s="277"/>
      <c r="F1676" s="112" t="s">
        <v>756</v>
      </c>
      <c r="G1676" s="113">
        <f>SUM(G1677)</f>
        <v>1684878</v>
      </c>
      <c r="H1676" s="114">
        <f>SUM(H1677)</f>
        <v>842439</v>
      </c>
      <c r="I1676" s="114">
        <f t="shared" si="67"/>
        <v>50</v>
      </c>
      <c r="J1676" s="112"/>
      <c r="K1676" s="112"/>
      <c r="L1676" s="116"/>
    </row>
    <row r="1677" spans="1:12" s="142" customFormat="1" ht="26.25" customHeight="1">
      <c r="A1677" s="167"/>
      <c r="B1677" s="167"/>
      <c r="C1677" s="150"/>
      <c r="D1677" s="275">
        <v>2930</v>
      </c>
      <c r="E1677" s="276"/>
      <c r="F1677" s="122" t="s">
        <v>757</v>
      </c>
      <c r="G1677" s="123">
        <v>1684878</v>
      </c>
      <c r="H1677" s="124">
        <v>842439</v>
      </c>
      <c r="I1677" s="124">
        <f t="shared" si="67"/>
        <v>50</v>
      </c>
      <c r="J1677" s="122"/>
      <c r="K1677" s="122"/>
      <c r="L1677" s="116"/>
    </row>
    <row r="1678" spans="1:12" s="117" customFormat="1" ht="12.75">
      <c r="A1678" s="268"/>
      <c r="B1678" s="268"/>
      <c r="C1678" s="120">
        <v>75818</v>
      </c>
      <c r="D1678" s="253"/>
      <c r="E1678" s="277"/>
      <c r="F1678" s="112" t="s">
        <v>758</v>
      </c>
      <c r="G1678" s="113">
        <f>SUM(G1679:G1680)</f>
        <v>768300</v>
      </c>
      <c r="H1678" s="114">
        <f>SUM(H1679:H1680)</f>
        <v>0</v>
      </c>
      <c r="I1678" s="114">
        <f t="shared" si="67"/>
        <v>0</v>
      </c>
      <c r="J1678" s="112"/>
      <c r="K1678" s="112"/>
      <c r="L1678" s="278"/>
    </row>
    <row r="1679" spans="1:12" s="142" customFormat="1" ht="12.75" customHeight="1">
      <c r="A1679" s="167"/>
      <c r="B1679" s="167"/>
      <c r="C1679" s="150"/>
      <c r="D1679" s="275">
        <v>4810</v>
      </c>
      <c r="E1679" s="276"/>
      <c r="F1679" s="122" t="s">
        <v>759</v>
      </c>
      <c r="G1679" s="123">
        <f>423500+94000</f>
        <v>517500</v>
      </c>
      <c r="H1679" s="124">
        <v>0</v>
      </c>
      <c r="I1679" s="124">
        <f t="shared" si="67"/>
        <v>0</v>
      </c>
      <c r="J1679" s="122" t="s">
        <v>760</v>
      </c>
      <c r="K1679" s="122"/>
      <c r="L1679" s="116"/>
    </row>
    <row r="1680" spans="1:12" s="142" customFormat="1" ht="12.75" customHeight="1">
      <c r="A1680" s="167"/>
      <c r="B1680" s="167"/>
      <c r="C1680" s="150"/>
      <c r="D1680" s="275">
        <v>4810</v>
      </c>
      <c r="E1680" s="276"/>
      <c r="F1680" s="122" t="s">
        <v>759</v>
      </c>
      <c r="G1680" s="123">
        <v>250800</v>
      </c>
      <c r="H1680" s="124">
        <v>0</v>
      </c>
      <c r="I1680" s="124">
        <f t="shared" si="67"/>
        <v>0</v>
      </c>
      <c r="J1680" s="122" t="s">
        <v>761</v>
      </c>
      <c r="K1680" s="122"/>
      <c r="L1680" s="116"/>
    </row>
    <row r="1681" spans="1:12" s="117" customFormat="1" ht="15" customHeight="1">
      <c r="A1681" s="268"/>
      <c r="B1681" s="268"/>
      <c r="C1681" s="120">
        <v>75023</v>
      </c>
      <c r="D1681" s="275"/>
      <c r="E1681" s="276"/>
      <c r="F1681" s="112" t="s">
        <v>423</v>
      </c>
      <c r="G1681" s="113">
        <f>SUM(G1682)</f>
        <v>0</v>
      </c>
      <c r="H1681" s="114">
        <f>SUM(H1682)</f>
        <v>86.32</v>
      </c>
      <c r="I1681" s="114">
        <v>0</v>
      </c>
      <c r="J1681" s="112"/>
      <c r="K1681" s="112"/>
      <c r="L1681" s="116"/>
    </row>
    <row r="1682" spans="1:12" s="117" customFormat="1" ht="13.5" customHeight="1">
      <c r="A1682" s="268"/>
      <c r="B1682" s="268"/>
      <c r="C1682" s="120"/>
      <c r="D1682" s="279">
        <v>4990</v>
      </c>
      <c r="E1682" s="280"/>
      <c r="F1682" s="122" t="s">
        <v>762</v>
      </c>
      <c r="G1682" s="123">
        <v>0</v>
      </c>
      <c r="H1682" s="124">
        <v>86.32</v>
      </c>
      <c r="I1682" s="124">
        <v>0</v>
      </c>
      <c r="J1682" s="122"/>
      <c r="K1682" s="122"/>
      <c r="L1682" s="116"/>
    </row>
    <row r="1683" spans="1:12" s="117" customFormat="1" ht="12.75" customHeight="1">
      <c r="A1683" s="255"/>
      <c r="B1683" s="255"/>
      <c r="C1683" s="120"/>
      <c r="D1683" s="275"/>
      <c r="E1683" s="280"/>
      <c r="F1683" s="122"/>
      <c r="G1683" s="123"/>
      <c r="H1683" s="124"/>
      <c r="I1683" s="124"/>
      <c r="J1683" s="122"/>
      <c r="K1683" s="122"/>
      <c r="L1683" s="116"/>
    </row>
    <row r="1684" spans="1:12" s="117" customFormat="1" ht="13.5" customHeight="1">
      <c r="A1684" s="268"/>
      <c r="B1684" s="268"/>
      <c r="C1684" s="120"/>
      <c r="D1684" s="275"/>
      <c r="E1684" s="276"/>
      <c r="F1684" s="281" t="s">
        <v>763</v>
      </c>
      <c r="G1684" s="282"/>
      <c r="H1684" s="283"/>
      <c r="I1684" s="282"/>
      <c r="J1684" s="284"/>
      <c r="K1684" s="284"/>
      <c r="L1684" s="116"/>
    </row>
    <row r="1685" spans="1:12" s="117" customFormat="1" ht="12.75" customHeight="1">
      <c r="A1685" s="268"/>
      <c r="B1685" s="268"/>
      <c r="C1685" s="120"/>
      <c r="D1685" s="253"/>
      <c r="E1685" s="277"/>
      <c r="F1685" s="122" t="s">
        <v>764</v>
      </c>
      <c r="G1685" s="113">
        <v>5339710</v>
      </c>
      <c r="H1685" s="114">
        <v>2556712.99</v>
      </c>
      <c r="I1685" s="114">
        <f>H1685/G1685*100</f>
        <v>47.881120697565976</v>
      </c>
      <c r="J1685" s="122" t="s">
        <v>765</v>
      </c>
      <c r="K1685" s="122"/>
      <c r="L1685" s="116"/>
    </row>
    <row r="1686" spans="1:12" s="117" customFormat="1" ht="12.75" customHeight="1">
      <c r="A1686" s="268"/>
      <c r="B1686" s="268"/>
      <c r="C1686" s="120"/>
      <c r="D1686" s="253"/>
      <c r="E1686" s="277"/>
      <c r="F1686" s="122"/>
      <c r="G1686" s="113"/>
      <c r="H1686" s="114"/>
      <c r="I1686" s="114"/>
      <c r="J1686" s="122"/>
      <c r="K1686" s="122"/>
      <c r="L1686" s="116"/>
    </row>
    <row r="1687" spans="1:12" s="111" customFormat="1" ht="14.25" customHeight="1">
      <c r="A1687" s="103" t="s">
        <v>766</v>
      </c>
      <c r="B1687" s="103"/>
      <c r="C1687" s="139"/>
      <c r="D1687" s="103"/>
      <c r="E1687" s="140"/>
      <c r="F1687" s="107" t="s">
        <v>767</v>
      </c>
      <c r="G1687" s="108">
        <f>SUM(G1688:G1725)/2</f>
        <v>2630992</v>
      </c>
      <c r="H1687" s="109">
        <f>SUM(H1688:H1725)/2</f>
        <v>992140.8800000001</v>
      </c>
      <c r="I1687" s="109">
        <f aca="true" t="shared" si="68" ref="I1687:I1699">H1687/G1687*100</f>
        <v>37.70976422581293</v>
      </c>
      <c r="J1687" s="107"/>
      <c r="K1687" s="107"/>
      <c r="L1687" s="33"/>
    </row>
    <row r="1688" spans="1:12" s="127" customFormat="1" ht="12.75">
      <c r="A1688" s="255"/>
      <c r="B1688" s="249"/>
      <c r="C1688" s="91">
        <v>80113</v>
      </c>
      <c r="D1688" s="90"/>
      <c r="E1688" s="92"/>
      <c r="F1688" s="112" t="s">
        <v>428</v>
      </c>
      <c r="G1688" s="113">
        <f>SUM(G1689:G1689)</f>
        <v>6500</v>
      </c>
      <c r="H1688" s="114">
        <f>SUM(H1689:H1689)</f>
        <v>0</v>
      </c>
      <c r="I1688" s="114">
        <f t="shared" si="68"/>
        <v>0</v>
      </c>
      <c r="J1688" s="112"/>
      <c r="K1688" s="112"/>
      <c r="L1688" s="126"/>
    </row>
    <row r="1689" spans="1:12" s="127" customFormat="1" ht="13.5" customHeight="1">
      <c r="A1689" s="255"/>
      <c r="B1689" s="249"/>
      <c r="C1689" s="132"/>
      <c r="D1689" s="119">
        <v>4300</v>
      </c>
      <c r="E1689" s="121"/>
      <c r="F1689" s="122" t="s">
        <v>144</v>
      </c>
      <c r="G1689" s="123">
        <v>6500</v>
      </c>
      <c r="H1689" s="124">
        <v>0</v>
      </c>
      <c r="I1689" s="124">
        <f t="shared" si="68"/>
        <v>0</v>
      </c>
      <c r="J1689" s="122" t="s">
        <v>768</v>
      </c>
      <c r="K1689" s="122"/>
      <c r="L1689" s="126"/>
    </row>
    <row r="1690" spans="1:12" s="127" customFormat="1" ht="12.75">
      <c r="A1690" s="255"/>
      <c r="B1690" s="249"/>
      <c r="C1690" s="130">
        <v>80102</v>
      </c>
      <c r="D1690" s="90"/>
      <c r="E1690" s="270"/>
      <c r="F1690" s="112" t="s">
        <v>769</v>
      </c>
      <c r="G1690" s="113">
        <f>SUM(G1691)</f>
        <v>13</v>
      </c>
      <c r="H1690" s="114">
        <f>SUM(H1691)</f>
        <v>7.56</v>
      </c>
      <c r="I1690" s="114">
        <f t="shared" si="68"/>
        <v>58.15384615384615</v>
      </c>
      <c r="J1690" s="112"/>
      <c r="K1690" s="112"/>
      <c r="L1690" s="154"/>
    </row>
    <row r="1691" spans="1:12" s="127" customFormat="1" ht="12.75">
      <c r="A1691" s="255"/>
      <c r="B1691" s="249"/>
      <c r="C1691" s="132"/>
      <c r="D1691" s="119">
        <v>4300</v>
      </c>
      <c r="E1691" s="274"/>
      <c r="F1691" s="122" t="s">
        <v>501</v>
      </c>
      <c r="G1691" s="123">
        <v>13</v>
      </c>
      <c r="H1691" s="124">
        <v>7.56</v>
      </c>
      <c r="I1691" s="124">
        <f t="shared" si="68"/>
        <v>58.15384615384615</v>
      </c>
      <c r="J1691" s="122"/>
      <c r="K1691" s="122"/>
      <c r="L1691" s="126"/>
    </row>
    <row r="1692" spans="1:12" s="127" customFormat="1" ht="12.75">
      <c r="A1692" s="255"/>
      <c r="B1692" s="249"/>
      <c r="C1692" s="130">
        <v>80110</v>
      </c>
      <c r="D1692" s="90"/>
      <c r="E1692" s="270"/>
      <c r="F1692" s="112" t="s">
        <v>207</v>
      </c>
      <c r="G1692" s="113">
        <f>SUM(G1693)</f>
        <v>146200</v>
      </c>
      <c r="H1692" s="114">
        <f>SUM(H1693)</f>
        <v>0</v>
      </c>
      <c r="I1692" s="114">
        <f t="shared" si="68"/>
        <v>0</v>
      </c>
      <c r="J1692" s="112"/>
      <c r="K1692" s="112"/>
      <c r="L1692" s="154"/>
    </row>
    <row r="1693" spans="1:12" s="127" customFormat="1" ht="12.75" customHeight="1">
      <c r="A1693" s="255"/>
      <c r="B1693" s="249"/>
      <c r="C1693" s="132"/>
      <c r="D1693" s="119">
        <v>4300</v>
      </c>
      <c r="E1693" s="274"/>
      <c r="F1693" s="122" t="s">
        <v>501</v>
      </c>
      <c r="G1693" s="123">
        <v>146200</v>
      </c>
      <c r="H1693" s="124">
        <v>0</v>
      </c>
      <c r="I1693" s="124">
        <f t="shared" si="68"/>
        <v>0</v>
      </c>
      <c r="J1693" s="122" t="s">
        <v>768</v>
      </c>
      <c r="K1693" s="122"/>
      <c r="L1693" s="126"/>
    </row>
    <row r="1694" spans="1:12" s="127" customFormat="1" ht="13.5" customHeight="1">
      <c r="A1694" s="255"/>
      <c r="B1694" s="249"/>
      <c r="C1694" s="130">
        <v>80113</v>
      </c>
      <c r="D1694" s="90"/>
      <c r="E1694" s="270"/>
      <c r="F1694" s="112" t="s">
        <v>770</v>
      </c>
      <c r="G1694" s="113">
        <f>SUM(G1695:G1698)</f>
        <v>190995</v>
      </c>
      <c r="H1694" s="114">
        <f>SUM(H1695:H1698)</f>
        <v>69749.23000000001</v>
      </c>
      <c r="I1694" s="114">
        <f t="shared" si="68"/>
        <v>36.51887745752507</v>
      </c>
      <c r="J1694" s="112"/>
      <c r="K1694" s="112"/>
      <c r="L1694" s="154"/>
    </row>
    <row r="1695" spans="1:12" s="127" customFormat="1" ht="12.75" customHeight="1">
      <c r="A1695" s="255"/>
      <c r="B1695" s="249"/>
      <c r="C1695" s="132"/>
      <c r="D1695" s="119">
        <v>4110</v>
      </c>
      <c r="E1695" s="274"/>
      <c r="F1695" s="122" t="s">
        <v>129</v>
      </c>
      <c r="G1695" s="123">
        <v>5600</v>
      </c>
      <c r="H1695" s="124">
        <v>1365.05</v>
      </c>
      <c r="I1695" s="124">
        <f t="shared" si="68"/>
        <v>24.375892857142855</v>
      </c>
      <c r="J1695" s="122" t="s">
        <v>771</v>
      </c>
      <c r="K1695" s="122"/>
      <c r="L1695" s="126"/>
    </row>
    <row r="1696" spans="1:12" s="127" customFormat="1" ht="12.75">
      <c r="A1696" s="255"/>
      <c r="B1696" s="249"/>
      <c r="C1696" s="132"/>
      <c r="D1696" s="119">
        <v>4120</v>
      </c>
      <c r="E1696" s="274"/>
      <c r="F1696" s="122" t="s">
        <v>131</v>
      </c>
      <c r="G1696" s="123">
        <v>760</v>
      </c>
      <c r="H1696" s="124">
        <v>205.7</v>
      </c>
      <c r="I1696" s="124">
        <f t="shared" si="68"/>
        <v>27.06578947368421</v>
      </c>
      <c r="J1696" s="122"/>
      <c r="K1696" s="122"/>
      <c r="L1696" s="126"/>
    </row>
    <row r="1697" spans="1:12" s="127" customFormat="1" ht="12.75">
      <c r="A1697" s="255"/>
      <c r="B1697" s="249"/>
      <c r="C1697" s="132"/>
      <c r="D1697" s="119">
        <v>4170</v>
      </c>
      <c r="E1697" s="274"/>
      <c r="F1697" s="122" t="s">
        <v>133</v>
      </c>
      <c r="G1697" s="123">
        <v>31000</v>
      </c>
      <c r="H1697" s="124">
        <v>14615</v>
      </c>
      <c r="I1697" s="124">
        <f t="shared" si="68"/>
        <v>47.14516129032258</v>
      </c>
      <c r="J1697" s="122"/>
      <c r="K1697" s="122"/>
      <c r="L1697" s="126"/>
    </row>
    <row r="1698" spans="1:12" s="127" customFormat="1" ht="12.75">
      <c r="A1698" s="255"/>
      <c r="B1698" s="249"/>
      <c r="C1698" s="132"/>
      <c r="D1698" s="119">
        <v>4300</v>
      </c>
      <c r="E1698" s="274"/>
      <c r="F1698" s="122" t="s">
        <v>501</v>
      </c>
      <c r="G1698" s="123">
        <v>153635</v>
      </c>
      <c r="H1698" s="124">
        <v>53563.48</v>
      </c>
      <c r="I1698" s="124">
        <f t="shared" si="68"/>
        <v>34.864112995085755</v>
      </c>
      <c r="J1698" s="122"/>
      <c r="K1698" s="122"/>
      <c r="L1698" s="126"/>
    </row>
    <row r="1699" spans="1:12" s="127" customFormat="1" ht="12.75">
      <c r="A1699" s="255"/>
      <c r="B1699" s="249"/>
      <c r="C1699" s="91">
        <v>80120</v>
      </c>
      <c r="D1699" s="90"/>
      <c r="E1699" s="270"/>
      <c r="F1699" s="112" t="s">
        <v>323</v>
      </c>
      <c r="G1699" s="113">
        <f>SUM(G1700:G1701)</f>
        <v>103400</v>
      </c>
      <c r="H1699" s="114">
        <f>SUM(H1700:H1701)</f>
        <v>17200</v>
      </c>
      <c r="I1699" s="114">
        <f t="shared" si="68"/>
        <v>16.634429400386846</v>
      </c>
      <c r="J1699" s="112"/>
      <c r="K1699" s="112"/>
      <c r="L1699" s="126"/>
    </row>
    <row r="1700" spans="1:12" s="127" customFormat="1" ht="12.75" customHeight="1">
      <c r="A1700" s="255"/>
      <c r="B1700" s="249"/>
      <c r="C1700" s="120"/>
      <c r="D1700" s="121">
        <v>2540</v>
      </c>
      <c r="E1700" s="274"/>
      <c r="F1700" s="122" t="s">
        <v>772</v>
      </c>
      <c r="G1700" s="123">
        <v>65000</v>
      </c>
      <c r="H1700" s="176">
        <v>17200</v>
      </c>
      <c r="I1700" s="176">
        <f>H1700/SUM(G1700:G1700)*100</f>
        <v>26.461538461538463</v>
      </c>
      <c r="J1700" s="122" t="s">
        <v>773</v>
      </c>
      <c r="K1700" s="122"/>
      <c r="L1700" s="126"/>
    </row>
    <row r="1701" spans="1:12" s="127" customFormat="1" ht="12.75" customHeight="1">
      <c r="A1701" s="255"/>
      <c r="B1701" s="249"/>
      <c r="C1701" s="120"/>
      <c r="D1701" s="121">
        <v>4300</v>
      </c>
      <c r="E1701" s="272"/>
      <c r="F1701" s="122" t="s">
        <v>501</v>
      </c>
      <c r="G1701" s="123">
        <v>38400</v>
      </c>
      <c r="H1701" s="176">
        <v>0</v>
      </c>
      <c r="I1701" s="176">
        <f>H1701/SUM(G1701:G1701)*100</f>
        <v>0</v>
      </c>
      <c r="J1701" s="122" t="s">
        <v>768</v>
      </c>
      <c r="K1701" s="122"/>
      <c r="L1701" s="126"/>
    </row>
    <row r="1702" spans="1:12" s="127" customFormat="1" ht="13.5" customHeight="1">
      <c r="A1702" s="255"/>
      <c r="B1702" s="249"/>
      <c r="C1702" s="120">
        <v>80123</v>
      </c>
      <c r="D1702" s="92"/>
      <c r="E1702" s="256"/>
      <c r="F1702" s="112" t="s">
        <v>774</v>
      </c>
      <c r="G1702" s="113">
        <f>SUM(G1703)</f>
        <v>17500</v>
      </c>
      <c r="H1702" s="191">
        <f>SUM(H1703)</f>
        <v>0</v>
      </c>
      <c r="I1702" s="191">
        <f>H1702/SUM(G1702:G1702)*100</f>
        <v>0</v>
      </c>
      <c r="J1702" s="112"/>
      <c r="K1702" s="112"/>
      <c r="L1702" s="154"/>
    </row>
    <row r="1703" spans="1:12" s="127" customFormat="1" ht="12.75" customHeight="1">
      <c r="A1703" s="255"/>
      <c r="B1703" s="249"/>
      <c r="C1703" s="120"/>
      <c r="D1703" s="121">
        <v>4300</v>
      </c>
      <c r="E1703" s="272"/>
      <c r="F1703" s="122" t="s">
        <v>501</v>
      </c>
      <c r="G1703" s="123">
        <v>17500</v>
      </c>
      <c r="H1703" s="176">
        <v>0</v>
      </c>
      <c r="I1703" s="176">
        <f>H1703/SUM(G1703:G1703)*100</f>
        <v>0</v>
      </c>
      <c r="J1703" s="122" t="s">
        <v>768</v>
      </c>
      <c r="K1703" s="122"/>
      <c r="L1703" s="126"/>
    </row>
    <row r="1704" spans="1:12" s="127" customFormat="1" ht="12.75">
      <c r="A1704" s="255"/>
      <c r="B1704" s="249"/>
      <c r="C1704" s="91">
        <v>80130</v>
      </c>
      <c r="D1704" s="90"/>
      <c r="E1704" s="98"/>
      <c r="F1704" s="112" t="s">
        <v>436</v>
      </c>
      <c r="G1704" s="113">
        <f>SUM(G1705:G1706)</f>
        <v>82000</v>
      </c>
      <c r="H1704" s="114">
        <f>SUM(H1705:H1706)</f>
        <v>23810.04</v>
      </c>
      <c r="I1704" s="114">
        <f aca="true" t="shared" si="69" ref="I1704:I1725">H1704/G1704*100</f>
        <v>29.036634146341466</v>
      </c>
      <c r="J1704" s="112"/>
      <c r="K1704" s="112"/>
      <c r="L1704" s="126"/>
    </row>
    <row r="1705" spans="1:12" s="129" customFormat="1" ht="12.75" customHeight="1">
      <c r="A1705" s="255"/>
      <c r="B1705" s="249"/>
      <c r="C1705" s="151"/>
      <c r="D1705" s="119">
        <v>2540</v>
      </c>
      <c r="E1705" s="121"/>
      <c r="F1705" s="122" t="s">
        <v>772</v>
      </c>
      <c r="G1705" s="123">
        <v>66000</v>
      </c>
      <c r="H1705" s="124">
        <v>23810.04</v>
      </c>
      <c r="I1705" s="124">
        <f t="shared" si="69"/>
        <v>36.07581818181818</v>
      </c>
      <c r="J1705" s="122" t="s">
        <v>775</v>
      </c>
      <c r="K1705" s="122"/>
      <c r="L1705" s="126"/>
    </row>
    <row r="1706" spans="1:12" s="129" customFormat="1" ht="12.75" customHeight="1">
      <c r="A1706" s="255"/>
      <c r="B1706" s="249"/>
      <c r="C1706" s="151"/>
      <c r="D1706" s="119">
        <v>4300</v>
      </c>
      <c r="E1706" s="121"/>
      <c r="F1706" s="122" t="s">
        <v>501</v>
      </c>
      <c r="G1706" s="123">
        <v>16000</v>
      </c>
      <c r="H1706" s="124">
        <v>0</v>
      </c>
      <c r="I1706" s="124">
        <f t="shared" si="69"/>
        <v>0</v>
      </c>
      <c r="J1706" s="122" t="s">
        <v>768</v>
      </c>
      <c r="K1706" s="122"/>
      <c r="L1706" s="126"/>
    </row>
    <row r="1707" spans="1:12" s="127" customFormat="1" ht="12.75">
      <c r="A1707" s="255"/>
      <c r="B1707" s="249"/>
      <c r="C1707" s="91">
        <v>80145</v>
      </c>
      <c r="D1707" s="90"/>
      <c r="E1707" s="92"/>
      <c r="F1707" s="112" t="s">
        <v>776</v>
      </c>
      <c r="G1707" s="113">
        <f>SUM(G1708:G1708)</f>
        <v>13500</v>
      </c>
      <c r="H1707" s="114">
        <f>SUM(H1708:H1708)</f>
        <v>420</v>
      </c>
      <c r="I1707" s="114">
        <f t="shared" si="69"/>
        <v>3.111111111111111</v>
      </c>
      <c r="J1707" s="112"/>
      <c r="K1707" s="112"/>
      <c r="L1707" s="126"/>
    </row>
    <row r="1708" spans="1:12" s="129" customFormat="1" ht="12.75" customHeight="1">
      <c r="A1708" s="255"/>
      <c r="B1708" s="249"/>
      <c r="C1708" s="151"/>
      <c r="D1708" s="168">
        <v>4170</v>
      </c>
      <c r="E1708" s="169"/>
      <c r="F1708" s="122" t="s">
        <v>133</v>
      </c>
      <c r="G1708" s="123">
        <v>13500</v>
      </c>
      <c r="H1708" s="124">
        <v>420</v>
      </c>
      <c r="I1708" s="124">
        <f t="shared" si="69"/>
        <v>3.111111111111111</v>
      </c>
      <c r="J1708" s="122" t="s">
        <v>777</v>
      </c>
      <c r="K1708" s="122"/>
      <c r="L1708" s="126"/>
    </row>
    <row r="1709" spans="1:12" s="127" customFormat="1" ht="12.75">
      <c r="A1709" s="255"/>
      <c r="B1709" s="249"/>
      <c r="C1709" s="91">
        <v>80146</v>
      </c>
      <c r="D1709" s="90"/>
      <c r="E1709" s="92"/>
      <c r="F1709" s="112" t="s">
        <v>159</v>
      </c>
      <c r="G1709" s="113">
        <f>SUM(G1710)</f>
        <v>70012</v>
      </c>
      <c r="H1709" s="114">
        <f>SUM(H1710)</f>
        <v>10800</v>
      </c>
      <c r="I1709" s="114">
        <f t="shared" si="69"/>
        <v>15.42592698394561</v>
      </c>
      <c r="J1709" s="112"/>
      <c r="K1709" s="112"/>
      <c r="L1709" s="126"/>
    </row>
    <row r="1710" spans="1:12" s="129" customFormat="1" ht="12.75" customHeight="1">
      <c r="A1710" s="255"/>
      <c r="B1710" s="249"/>
      <c r="C1710" s="151"/>
      <c r="D1710" s="168">
        <v>4300</v>
      </c>
      <c r="E1710" s="169"/>
      <c r="F1710" s="122" t="s">
        <v>501</v>
      </c>
      <c r="G1710" s="123">
        <v>70012</v>
      </c>
      <c r="H1710" s="124">
        <v>10800</v>
      </c>
      <c r="I1710" s="124">
        <f t="shared" si="69"/>
        <v>15.42592698394561</v>
      </c>
      <c r="J1710" s="122" t="s">
        <v>778</v>
      </c>
      <c r="K1710" s="122"/>
      <c r="L1710" s="126"/>
    </row>
    <row r="1711" spans="1:12" s="127" customFormat="1" ht="13.5" customHeight="1">
      <c r="A1711" s="255"/>
      <c r="B1711" s="249"/>
      <c r="C1711" s="91">
        <v>80195</v>
      </c>
      <c r="D1711" s="90"/>
      <c r="E1711" s="92"/>
      <c r="F1711" s="112" t="s">
        <v>161</v>
      </c>
      <c r="G1711" s="113">
        <f>SUM(G1712:G1717)</f>
        <v>156042</v>
      </c>
      <c r="H1711" s="114">
        <f>SUM(H1712:H1717)</f>
        <v>38616.29</v>
      </c>
      <c r="I1711" s="114">
        <f t="shared" si="69"/>
        <v>24.74736929800951</v>
      </c>
      <c r="J1711" s="112"/>
      <c r="K1711" s="112"/>
      <c r="L1711" s="126"/>
    </row>
    <row r="1712" spans="1:12" s="129" customFormat="1" ht="77.25" customHeight="1">
      <c r="A1712" s="271"/>
      <c r="B1712" s="251"/>
      <c r="C1712" s="146"/>
      <c r="D1712" s="119">
        <v>2320</v>
      </c>
      <c r="E1712" s="121"/>
      <c r="F1712" s="122" t="s">
        <v>779</v>
      </c>
      <c r="G1712" s="123">
        <v>37000</v>
      </c>
      <c r="H1712" s="124">
        <v>16077.75</v>
      </c>
      <c r="I1712" s="124">
        <f t="shared" si="69"/>
        <v>43.453378378378375</v>
      </c>
      <c r="J1712" s="217" t="s">
        <v>780</v>
      </c>
      <c r="K1712" s="217"/>
      <c r="L1712" s="126"/>
    </row>
    <row r="1713" spans="1:12" s="129" customFormat="1" ht="12.75" customHeight="1">
      <c r="A1713" s="271"/>
      <c r="B1713" s="251"/>
      <c r="C1713" s="146"/>
      <c r="D1713" s="119">
        <v>4010</v>
      </c>
      <c r="E1713" s="121"/>
      <c r="F1713" s="122" t="s">
        <v>169</v>
      </c>
      <c r="G1713" s="123">
        <v>74356</v>
      </c>
      <c r="H1713" s="124">
        <v>0</v>
      </c>
      <c r="I1713" s="124">
        <f t="shared" si="69"/>
        <v>0</v>
      </c>
      <c r="J1713" s="122" t="s">
        <v>781</v>
      </c>
      <c r="K1713" s="122"/>
      <c r="L1713" s="126"/>
    </row>
    <row r="1714" spans="1:12" s="129" customFormat="1" ht="12.75" customHeight="1">
      <c r="A1714" s="271"/>
      <c r="B1714" s="272"/>
      <c r="C1714" s="146"/>
      <c r="D1714" s="148">
        <v>4110</v>
      </c>
      <c r="E1714" s="121"/>
      <c r="F1714" s="122" t="s">
        <v>129</v>
      </c>
      <c r="G1714" s="123">
        <v>13377</v>
      </c>
      <c r="H1714" s="124">
        <v>0</v>
      </c>
      <c r="I1714" s="124">
        <f t="shared" si="69"/>
        <v>0</v>
      </c>
      <c r="J1714" s="122" t="s">
        <v>782</v>
      </c>
      <c r="K1714" s="122"/>
      <c r="L1714" s="126"/>
    </row>
    <row r="1715" spans="1:12" s="129" customFormat="1" ht="12.75" customHeight="1">
      <c r="A1715" s="271"/>
      <c r="B1715" s="272"/>
      <c r="C1715" s="146"/>
      <c r="D1715" s="148">
        <v>4120</v>
      </c>
      <c r="E1715" s="121"/>
      <c r="F1715" s="122" t="s">
        <v>131</v>
      </c>
      <c r="G1715" s="123">
        <v>1822</v>
      </c>
      <c r="H1715" s="124">
        <v>0</v>
      </c>
      <c r="I1715" s="124">
        <f t="shared" si="69"/>
        <v>0</v>
      </c>
      <c r="J1715" s="122" t="s">
        <v>783</v>
      </c>
      <c r="K1715" s="122"/>
      <c r="L1715" s="126"/>
    </row>
    <row r="1716" spans="1:12" s="127" customFormat="1" ht="12.75" customHeight="1">
      <c r="A1716" s="255"/>
      <c r="B1716" s="256"/>
      <c r="C1716" s="146"/>
      <c r="D1716" s="148">
        <v>4210</v>
      </c>
      <c r="E1716" s="121"/>
      <c r="F1716" s="122" t="s">
        <v>135</v>
      </c>
      <c r="G1716" s="123">
        <v>17992</v>
      </c>
      <c r="H1716" s="124">
        <v>15070.58</v>
      </c>
      <c r="I1716" s="124">
        <f t="shared" si="69"/>
        <v>83.76267229879947</v>
      </c>
      <c r="J1716" s="122" t="s">
        <v>784</v>
      </c>
      <c r="K1716" s="122"/>
      <c r="L1716" s="126"/>
    </row>
    <row r="1717" spans="1:12" s="127" customFormat="1" ht="12.75" customHeight="1">
      <c r="A1717" s="268"/>
      <c r="B1717" s="96"/>
      <c r="C1717" s="146"/>
      <c r="D1717" s="119">
        <v>4300</v>
      </c>
      <c r="E1717" s="121"/>
      <c r="F1717" s="122" t="s">
        <v>144</v>
      </c>
      <c r="G1717" s="123">
        <v>11495</v>
      </c>
      <c r="H1717" s="124">
        <v>7467.96</v>
      </c>
      <c r="I1717" s="124">
        <f t="shared" si="69"/>
        <v>64.9670291431057</v>
      </c>
      <c r="J1717" s="122" t="s">
        <v>785</v>
      </c>
      <c r="K1717" s="122"/>
      <c r="L1717" s="126"/>
    </row>
    <row r="1718" spans="1:12" s="127" customFormat="1" ht="12.75">
      <c r="A1718" s="255"/>
      <c r="B1718" s="249"/>
      <c r="C1718" s="130">
        <v>85154</v>
      </c>
      <c r="D1718" s="90"/>
      <c r="E1718" s="92"/>
      <c r="F1718" s="112" t="s">
        <v>261</v>
      </c>
      <c r="G1718" s="113">
        <f>SUM(G1719:G1719)</f>
        <v>11522</v>
      </c>
      <c r="H1718" s="114">
        <f>SUM(H1719:H1719)</f>
        <v>11453</v>
      </c>
      <c r="I1718" s="114">
        <f t="shared" si="69"/>
        <v>99.40114563443846</v>
      </c>
      <c r="J1718" s="112"/>
      <c r="K1718" s="112"/>
      <c r="L1718" s="126"/>
    </row>
    <row r="1719" spans="1:12" s="127" customFormat="1" ht="12.75" customHeight="1">
      <c r="A1719" s="255"/>
      <c r="B1719" s="249"/>
      <c r="C1719" s="130"/>
      <c r="D1719" s="119">
        <v>4300</v>
      </c>
      <c r="E1719" s="121"/>
      <c r="F1719" s="122" t="s">
        <v>144</v>
      </c>
      <c r="G1719" s="123">
        <v>11522</v>
      </c>
      <c r="H1719" s="124">
        <v>11453</v>
      </c>
      <c r="I1719" s="124">
        <f t="shared" si="69"/>
        <v>99.40114563443846</v>
      </c>
      <c r="J1719" s="122" t="s">
        <v>786</v>
      </c>
      <c r="K1719" s="122"/>
      <c r="L1719" s="126"/>
    </row>
    <row r="1720" spans="1:12" s="127" customFormat="1" ht="12.75">
      <c r="A1720" s="253"/>
      <c r="B1720" s="254"/>
      <c r="C1720" s="91">
        <v>85402</v>
      </c>
      <c r="D1720" s="90"/>
      <c r="E1720" s="92"/>
      <c r="F1720" s="112" t="s">
        <v>787</v>
      </c>
      <c r="G1720" s="113">
        <f>SUM(G1721)</f>
        <v>1310000</v>
      </c>
      <c r="H1720" s="114">
        <f>SUM(H1721)</f>
        <v>664487.76</v>
      </c>
      <c r="I1720" s="114">
        <f t="shared" si="69"/>
        <v>50.72425648854962</v>
      </c>
      <c r="J1720" s="112"/>
      <c r="K1720" s="112"/>
      <c r="L1720" s="126"/>
    </row>
    <row r="1721" spans="1:12" s="127" customFormat="1" ht="12.75" customHeight="1">
      <c r="A1721" s="255"/>
      <c r="B1721" s="249"/>
      <c r="C1721" s="128"/>
      <c r="D1721" s="119">
        <v>2540</v>
      </c>
      <c r="E1721" s="121"/>
      <c r="F1721" s="122" t="s">
        <v>772</v>
      </c>
      <c r="G1721" s="123">
        <v>1310000</v>
      </c>
      <c r="H1721" s="124">
        <v>664487.76</v>
      </c>
      <c r="I1721" s="124">
        <f t="shared" si="69"/>
        <v>50.72425648854962</v>
      </c>
      <c r="J1721" s="122" t="s">
        <v>788</v>
      </c>
      <c r="K1721" s="122"/>
      <c r="L1721" s="126"/>
    </row>
    <row r="1722" spans="1:12" s="127" customFormat="1" ht="12.75">
      <c r="A1722" s="255"/>
      <c r="B1722" s="249"/>
      <c r="C1722" s="91">
        <v>85412</v>
      </c>
      <c r="D1722" s="90"/>
      <c r="E1722" s="92"/>
      <c r="F1722" s="112" t="s">
        <v>789</v>
      </c>
      <c r="G1722" s="113">
        <f>SUM(G1723:G1723)</f>
        <v>88308</v>
      </c>
      <c r="H1722" s="114">
        <f>SUM(H1723:H1723)</f>
        <v>0</v>
      </c>
      <c r="I1722" s="114">
        <f t="shared" si="69"/>
        <v>0</v>
      </c>
      <c r="J1722" s="112"/>
      <c r="K1722" s="112"/>
      <c r="L1722" s="126"/>
    </row>
    <row r="1723" spans="1:12" s="127" customFormat="1" ht="12.75" customHeight="1">
      <c r="A1723" s="268"/>
      <c r="B1723" s="96"/>
      <c r="C1723" s="130"/>
      <c r="D1723" s="119">
        <v>4300</v>
      </c>
      <c r="E1723" s="121"/>
      <c r="F1723" s="122" t="s">
        <v>144</v>
      </c>
      <c r="G1723" s="123">
        <v>88308</v>
      </c>
      <c r="H1723" s="124">
        <v>0</v>
      </c>
      <c r="I1723" s="124">
        <f t="shared" si="69"/>
        <v>0</v>
      </c>
      <c r="J1723" s="122" t="s">
        <v>790</v>
      </c>
      <c r="K1723" s="122"/>
      <c r="L1723" s="126"/>
    </row>
    <row r="1724" spans="1:12" s="127" customFormat="1" ht="14.25" customHeight="1">
      <c r="A1724" s="268"/>
      <c r="B1724" s="96"/>
      <c r="C1724" s="130">
        <v>85415</v>
      </c>
      <c r="D1724" s="90"/>
      <c r="E1724" s="92"/>
      <c r="F1724" s="112" t="s">
        <v>791</v>
      </c>
      <c r="G1724" s="113">
        <f>SUM(G1725)</f>
        <v>435000</v>
      </c>
      <c r="H1724" s="114">
        <f>SUM(H1725)</f>
        <v>155597</v>
      </c>
      <c r="I1724" s="114">
        <f t="shared" si="69"/>
        <v>35.76942528735632</v>
      </c>
      <c r="J1724" s="112"/>
      <c r="K1724" s="112"/>
      <c r="L1724" s="126"/>
    </row>
    <row r="1725" spans="1:12" s="127" customFormat="1" ht="13.5" customHeight="1">
      <c r="A1725" s="268"/>
      <c r="B1725" s="96"/>
      <c r="C1725" s="130"/>
      <c r="D1725" s="119">
        <v>3240</v>
      </c>
      <c r="E1725" s="121"/>
      <c r="F1725" s="122" t="s">
        <v>792</v>
      </c>
      <c r="G1725" s="123">
        <v>435000</v>
      </c>
      <c r="H1725" s="124">
        <v>155597</v>
      </c>
      <c r="I1725" s="124">
        <f t="shared" si="69"/>
        <v>35.76942528735632</v>
      </c>
      <c r="J1725" s="122" t="s">
        <v>793</v>
      </c>
      <c r="K1725" s="122"/>
      <c r="L1725" s="126"/>
    </row>
    <row r="1726" spans="1:12" s="117" customFormat="1" ht="12.75" customHeight="1">
      <c r="A1726" s="268"/>
      <c r="B1726" s="268"/>
      <c r="C1726" s="120"/>
      <c r="D1726" s="253"/>
      <c r="E1726" s="277"/>
      <c r="F1726" s="122"/>
      <c r="G1726" s="113"/>
      <c r="H1726" s="114"/>
      <c r="I1726" s="114"/>
      <c r="J1726" s="122"/>
      <c r="K1726" s="122"/>
      <c r="L1726" s="116"/>
    </row>
    <row r="1727" spans="1:12" s="117" customFormat="1" ht="12.75">
      <c r="A1727" s="268"/>
      <c r="B1727" s="268"/>
      <c r="C1727" s="285"/>
      <c r="D1727" s="286"/>
      <c r="E1727" s="277"/>
      <c r="F1727" s="107" t="s">
        <v>794</v>
      </c>
      <c r="G1727" s="108">
        <f>SUM(G1728:G1730)/2</f>
        <v>1300000</v>
      </c>
      <c r="H1727" s="109">
        <f>SUM(H1728:H1730)/2</f>
        <v>3294</v>
      </c>
      <c r="I1727" s="109">
        <f>H1727/G1727*100</f>
        <v>0.2533846153846154</v>
      </c>
      <c r="J1727" s="107"/>
      <c r="K1727" s="107"/>
      <c r="L1727" s="116"/>
    </row>
    <row r="1728" spans="1:12" s="117" customFormat="1" ht="12.75">
      <c r="A1728" s="268"/>
      <c r="B1728" s="268"/>
      <c r="C1728" s="120">
        <v>70095</v>
      </c>
      <c r="D1728" s="253"/>
      <c r="E1728" s="277"/>
      <c r="F1728" s="112" t="s">
        <v>795</v>
      </c>
      <c r="G1728" s="113">
        <f>SUM(G1729:G1730)</f>
        <v>1300000</v>
      </c>
      <c r="H1728" s="114">
        <f>SUM(H1729:H1730)</f>
        <v>3294</v>
      </c>
      <c r="I1728" s="114">
        <f>H1728/G1728*100</f>
        <v>0.2533846153846154</v>
      </c>
      <c r="J1728" s="112"/>
      <c r="K1728" s="112"/>
      <c r="L1728" s="116"/>
    </row>
    <row r="1729" spans="1:12" s="142" customFormat="1" ht="12.75" customHeight="1">
      <c r="A1729" s="167"/>
      <c r="B1729" s="167"/>
      <c r="C1729" s="150"/>
      <c r="D1729" s="275">
        <v>4300</v>
      </c>
      <c r="E1729" s="276"/>
      <c r="F1729" s="122" t="s">
        <v>144</v>
      </c>
      <c r="G1729" s="123">
        <v>1000000</v>
      </c>
      <c r="H1729" s="124">
        <v>3294</v>
      </c>
      <c r="I1729" s="124">
        <f>H1729/G1729*100</f>
        <v>0.3294</v>
      </c>
      <c r="J1729" s="122" t="s">
        <v>796</v>
      </c>
      <c r="K1729" s="122"/>
      <c r="L1729" s="116"/>
    </row>
    <row r="1730" spans="1:12" s="142" customFormat="1" ht="12.75" customHeight="1">
      <c r="A1730" s="167"/>
      <c r="B1730" s="167"/>
      <c r="C1730" s="150"/>
      <c r="D1730" s="275">
        <v>6050</v>
      </c>
      <c r="E1730" s="276"/>
      <c r="F1730" s="122" t="s">
        <v>740</v>
      </c>
      <c r="G1730" s="123">
        <v>300000</v>
      </c>
      <c r="H1730" s="124">
        <v>0</v>
      </c>
      <c r="I1730" s="124">
        <f>H1730/G1730*100</f>
        <v>0</v>
      </c>
      <c r="J1730" s="122" t="s">
        <v>797</v>
      </c>
      <c r="K1730" s="122"/>
      <c r="L1730" s="116"/>
    </row>
    <row r="1731" spans="1:12" s="117" customFormat="1" ht="13.5" customHeight="1">
      <c r="A1731" s="268"/>
      <c r="B1731" s="268"/>
      <c r="C1731" s="120"/>
      <c r="D1731" s="253"/>
      <c r="E1731" s="277"/>
      <c r="F1731" s="122"/>
      <c r="G1731" s="113"/>
      <c r="H1731" s="114"/>
      <c r="I1731" s="114"/>
      <c r="J1731" s="122"/>
      <c r="K1731" s="122"/>
      <c r="L1731" s="116"/>
    </row>
    <row r="1732" spans="1:12" s="111" customFormat="1" ht="14.25" customHeight="1">
      <c r="A1732" s="103" t="s">
        <v>798</v>
      </c>
      <c r="B1732" s="103"/>
      <c r="C1732" s="139"/>
      <c r="D1732" s="103"/>
      <c r="E1732" s="140"/>
      <c r="F1732" s="107" t="s">
        <v>799</v>
      </c>
      <c r="G1732" s="108">
        <f>SUM(G1733:G1740)/2</f>
        <v>2528186</v>
      </c>
      <c r="H1732" s="109">
        <f>SUM(H1733:H1740)/2</f>
        <v>37887.83</v>
      </c>
      <c r="I1732" s="109">
        <f aca="true" t="shared" si="70" ref="I1732:I1740">H1732/G1732*100</f>
        <v>1.4986171903491279</v>
      </c>
      <c r="J1732" s="107"/>
      <c r="K1732" s="107"/>
      <c r="L1732" s="33"/>
    </row>
    <row r="1733" spans="1:12" s="117" customFormat="1" ht="12.75">
      <c r="A1733" s="253"/>
      <c r="B1733" s="254"/>
      <c r="C1733" s="219">
        <v>70005</v>
      </c>
      <c r="D1733" s="254"/>
      <c r="E1733" s="270"/>
      <c r="F1733" s="112" t="s">
        <v>800</v>
      </c>
      <c r="G1733" s="113">
        <f>SUM(G1734:G1738)</f>
        <v>2428186</v>
      </c>
      <c r="H1733" s="114">
        <f>SUM(H1734:H1738)</f>
        <v>30634.93</v>
      </c>
      <c r="I1733" s="114">
        <f t="shared" si="70"/>
        <v>1.261638523572741</v>
      </c>
      <c r="J1733" s="112"/>
      <c r="K1733" s="112"/>
      <c r="L1733" s="116"/>
    </row>
    <row r="1734" spans="1:12" s="142" customFormat="1" ht="40.5" customHeight="1">
      <c r="A1734" s="275"/>
      <c r="B1734" s="273"/>
      <c r="C1734" s="141"/>
      <c r="D1734" s="273">
        <v>4300</v>
      </c>
      <c r="E1734" s="274"/>
      <c r="F1734" s="122" t="s">
        <v>144</v>
      </c>
      <c r="G1734" s="123">
        <v>243000</v>
      </c>
      <c r="H1734" s="124">
        <v>23659.52</v>
      </c>
      <c r="I1734" s="124">
        <f t="shared" si="70"/>
        <v>9.736427983539095</v>
      </c>
      <c r="J1734" s="122" t="s">
        <v>801</v>
      </c>
      <c r="K1734" s="122"/>
      <c r="L1734" s="116"/>
    </row>
    <row r="1735" spans="1:12" s="142" customFormat="1" ht="12.75" customHeight="1">
      <c r="A1735" s="275"/>
      <c r="B1735" s="273"/>
      <c r="C1735" s="141"/>
      <c r="D1735" s="273">
        <v>4430</v>
      </c>
      <c r="E1735" s="274"/>
      <c r="F1735" s="122" t="s">
        <v>151</v>
      </c>
      <c r="G1735" s="123">
        <v>3500</v>
      </c>
      <c r="H1735" s="124">
        <v>1283.63</v>
      </c>
      <c r="I1735" s="124">
        <f t="shared" si="70"/>
        <v>36.67514285714286</v>
      </c>
      <c r="J1735" s="122" t="s">
        <v>802</v>
      </c>
      <c r="K1735" s="122"/>
      <c r="L1735" s="116"/>
    </row>
    <row r="1736" spans="1:12" s="142" customFormat="1" ht="12.75" customHeight="1">
      <c r="A1736" s="275"/>
      <c r="B1736" s="273"/>
      <c r="C1736" s="141"/>
      <c r="D1736" s="273">
        <v>4510</v>
      </c>
      <c r="E1736" s="274"/>
      <c r="F1736" s="122" t="s">
        <v>714</v>
      </c>
      <c r="G1736" s="123">
        <v>5700</v>
      </c>
      <c r="H1736" s="124">
        <v>5691.78</v>
      </c>
      <c r="I1736" s="124">
        <f t="shared" si="70"/>
        <v>99.85578947368421</v>
      </c>
      <c r="J1736" s="122" t="s">
        <v>803</v>
      </c>
      <c r="K1736" s="122"/>
      <c r="L1736" s="116"/>
    </row>
    <row r="1737" spans="1:12" s="142" customFormat="1" ht="13.5" customHeight="1">
      <c r="A1737" s="275"/>
      <c r="B1737" s="273"/>
      <c r="C1737" s="141"/>
      <c r="D1737" s="273">
        <v>4590</v>
      </c>
      <c r="E1737" s="274"/>
      <c r="F1737" s="122" t="s">
        <v>804</v>
      </c>
      <c r="G1737" s="123">
        <v>3000</v>
      </c>
      <c r="H1737" s="124">
        <v>0</v>
      </c>
      <c r="I1737" s="124">
        <f t="shared" si="70"/>
        <v>0</v>
      </c>
      <c r="J1737" s="122"/>
      <c r="K1737" s="122"/>
      <c r="L1737" s="116"/>
    </row>
    <row r="1738" spans="1:12" s="127" customFormat="1" ht="38.25" customHeight="1">
      <c r="A1738" s="253"/>
      <c r="B1738" s="254"/>
      <c r="C1738" s="165"/>
      <c r="D1738" s="274">
        <v>6050</v>
      </c>
      <c r="E1738" s="274"/>
      <c r="F1738" s="122" t="s">
        <v>740</v>
      </c>
      <c r="G1738" s="123">
        <v>2172986</v>
      </c>
      <c r="H1738" s="124">
        <v>0</v>
      </c>
      <c r="I1738" s="124">
        <f t="shared" si="70"/>
        <v>0</v>
      </c>
      <c r="J1738" s="122" t="s">
        <v>805</v>
      </c>
      <c r="K1738" s="122"/>
      <c r="L1738" s="126"/>
    </row>
    <row r="1739" spans="1:12" s="127" customFormat="1" ht="14.25" customHeight="1">
      <c r="A1739" s="253"/>
      <c r="B1739" s="254"/>
      <c r="C1739" s="91">
        <v>71014</v>
      </c>
      <c r="D1739" s="90"/>
      <c r="E1739" s="92"/>
      <c r="F1739" s="112" t="s">
        <v>806</v>
      </c>
      <c r="G1739" s="113">
        <f>SUM(G1740:G1740)</f>
        <v>100000</v>
      </c>
      <c r="H1739" s="114">
        <f>SUM(H1740:H1740)</f>
        <v>7252.9</v>
      </c>
      <c r="I1739" s="114">
        <f t="shared" si="70"/>
        <v>7.2528999999999995</v>
      </c>
      <c r="J1739" s="112"/>
      <c r="K1739" s="112"/>
      <c r="L1739" s="126"/>
    </row>
    <row r="1740" spans="1:12" s="129" customFormat="1" ht="25.5" customHeight="1">
      <c r="A1740" s="255"/>
      <c r="B1740" s="249"/>
      <c r="C1740" s="150"/>
      <c r="D1740" s="119">
        <v>4300</v>
      </c>
      <c r="E1740" s="121"/>
      <c r="F1740" s="122" t="s">
        <v>144</v>
      </c>
      <c r="G1740" s="123">
        <v>100000</v>
      </c>
      <c r="H1740" s="124">
        <v>7252.9</v>
      </c>
      <c r="I1740" s="124">
        <f t="shared" si="70"/>
        <v>7.2528999999999995</v>
      </c>
      <c r="J1740" s="122" t="s">
        <v>807</v>
      </c>
      <c r="K1740" s="122"/>
      <c r="L1740" s="126"/>
    </row>
    <row r="1741" spans="1:12" s="129" customFormat="1" ht="14.25" customHeight="1">
      <c r="A1741" s="255"/>
      <c r="B1741" s="256"/>
      <c r="C1741" s="287"/>
      <c r="D1741" s="119"/>
      <c r="E1741" s="121"/>
      <c r="F1741" s="122"/>
      <c r="G1741" s="123"/>
      <c r="H1741" s="124"/>
      <c r="I1741" s="124"/>
      <c r="J1741" s="122"/>
      <c r="K1741" s="122"/>
      <c r="L1741" s="126"/>
    </row>
    <row r="1742" spans="1:12" s="129" customFormat="1" ht="12.75">
      <c r="A1742" s="268"/>
      <c r="B1742" s="98"/>
      <c r="C1742" s="151"/>
      <c r="D1742" s="148"/>
      <c r="E1742" s="121"/>
      <c r="F1742" s="107" t="s">
        <v>808</v>
      </c>
      <c r="G1742" s="108">
        <f>SUM(G1743:G1811)/2</f>
        <v>22891955</v>
      </c>
      <c r="H1742" s="109">
        <f>SUM(H1743:H1811)/2</f>
        <v>11904544</v>
      </c>
      <c r="I1742" s="109">
        <f aca="true" t="shared" si="71" ref="I1742:I1773">H1742/G1742*100</f>
        <v>52.00317753551411</v>
      </c>
      <c r="J1742" s="288"/>
      <c r="K1742" s="288"/>
      <c r="L1742" s="126"/>
    </row>
    <row r="1743" spans="1:12" s="127" customFormat="1" ht="12.75">
      <c r="A1743" s="268"/>
      <c r="B1743" s="98"/>
      <c r="C1743" s="91">
        <v>60004</v>
      </c>
      <c r="D1743" s="90"/>
      <c r="E1743" s="92"/>
      <c r="F1743" s="112" t="s">
        <v>809</v>
      </c>
      <c r="G1743" s="113">
        <f>SUM(G1744)</f>
        <v>1000</v>
      </c>
      <c r="H1743" s="114">
        <f>SUM(H1744)</f>
        <v>0</v>
      </c>
      <c r="I1743" s="114">
        <f t="shared" si="71"/>
        <v>0</v>
      </c>
      <c r="J1743" s="289"/>
      <c r="K1743" s="289"/>
      <c r="L1743" s="154"/>
    </row>
    <row r="1744" spans="1:12" s="129" customFormat="1" ht="12.75" customHeight="1">
      <c r="A1744" s="268"/>
      <c r="B1744" s="98"/>
      <c r="C1744" s="151"/>
      <c r="D1744" s="148">
        <v>4300</v>
      </c>
      <c r="E1744" s="121"/>
      <c r="F1744" s="122" t="s">
        <v>144</v>
      </c>
      <c r="G1744" s="123">
        <v>1000</v>
      </c>
      <c r="H1744" s="124">
        <v>0</v>
      </c>
      <c r="I1744" s="124">
        <f t="shared" si="71"/>
        <v>0</v>
      </c>
      <c r="J1744" s="122" t="s">
        <v>810</v>
      </c>
      <c r="K1744" s="122"/>
      <c r="L1744" s="126"/>
    </row>
    <row r="1745" spans="1:12" s="129" customFormat="1" ht="12.75">
      <c r="A1745" s="268"/>
      <c r="B1745" s="98"/>
      <c r="C1745" s="91">
        <v>70001</v>
      </c>
      <c r="D1745" s="90"/>
      <c r="E1745" s="92"/>
      <c r="F1745" s="112" t="s">
        <v>811</v>
      </c>
      <c r="G1745" s="113">
        <f>SUM(G1746:G1757)</f>
        <v>2449754</v>
      </c>
      <c r="H1745" s="114">
        <f>SUM(H1746:H1757)</f>
        <v>2447526</v>
      </c>
      <c r="I1745" s="114">
        <f t="shared" si="71"/>
        <v>99.90905209257745</v>
      </c>
      <c r="J1745" s="112"/>
      <c r="K1745" s="112"/>
      <c r="L1745" s="126"/>
    </row>
    <row r="1746" spans="1:12" s="129" customFormat="1" ht="12.75" customHeight="1">
      <c r="A1746" s="268"/>
      <c r="B1746" s="98"/>
      <c r="C1746" s="151"/>
      <c r="D1746" s="148">
        <v>2650</v>
      </c>
      <c r="E1746" s="121"/>
      <c r="F1746" s="122" t="s">
        <v>812</v>
      </c>
      <c r="G1746" s="123">
        <v>100000</v>
      </c>
      <c r="H1746" s="124">
        <v>100000</v>
      </c>
      <c r="I1746" s="124">
        <f t="shared" si="71"/>
        <v>100</v>
      </c>
      <c r="J1746" s="122" t="s">
        <v>813</v>
      </c>
      <c r="K1746" s="122"/>
      <c r="L1746" s="126"/>
    </row>
    <row r="1747" spans="1:12" s="129" customFormat="1" ht="12.75" customHeight="1">
      <c r="A1747" s="268"/>
      <c r="B1747" s="98"/>
      <c r="C1747" s="151"/>
      <c r="D1747" s="148">
        <v>2650</v>
      </c>
      <c r="E1747" s="121"/>
      <c r="F1747" s="122" t="s">
        <v>814</v>
      </c>
      <c r="G1747" s="123">
        <v>5000</v>
      </c>
      <c r="H1747" s="124">
        <v>5000</v>
      </c>
      <c r="I1747" s="124">
        <f t="shared" si="71"/>
        <v>100</v>
      </c>
      <c r="J1747" s="122" t="s">
        <v>813</v>
      </c>
      <c r="K1747" s="122"/>
      <c r="L1747" s="126"/>
    </row>
    <row r="1748" spans="1:12" s="129" customFormat="1" ht="12.75" customHeight="1">
      <c r="A1748" s="268"/>
      <c r="B1748" s="98"/>
      <c r="C1748" s="151"/>
      <c r="D1748" s="148">
        <v>2650</v>
      </c>
      <c r="E1748" s="121"/>
      <c r="F1748" s="122" t="s">
        <v>815</v>
      </c>
      <c r="G1748" s="123">
        <v>70500</v>
      </c>
      <c r="H1748" s="124">
        <v>70500</v>
      </c>
      <c r="I1748" s="124">
        <f t="shared" si="71"/>
        <v>100</v>
      </c>
      <c r="J1748" s="122" t="s">
        <v>813</v>
      </c>
      <c r="K1748" s="122"/>
      <c r="L1748" s="126"/>
    </row>
    <row r="1749" spans="1:12" s="129" customFormat="1" ht="12.75" customHeight="1">
      <c r="A1749" s="268"/>
      <c r="B1749" s="98"/>
      <c r="C1749" s="151"/>
      <c r="D1749" s="148">
        <v>2650</v>
      </c>
      <c r="E1749" s="121"/>
      <c r="F1749" s="290" t="s">
        <v>816</v>
      </c>
      <c r="G1749" s="123">
        <v>700000</v>
      </c>
      <c r="H1749" s="124">
        <v>700000</v>
      </c>
      <c r="I1749" s="124">
        <f t="shared" si="71"/>
        <v>100</v>
      </c>
      <c r="J1749" s="122" t="s">
        <v>813</v>
      </c>
      <c r="K1749" s="122"/>
      <c r="L1749" s="126"/>
    </row>
    <row r="1750" spans="1:12" s="129" customFormat="1" ht="12.75" customHeight="1">
      <c r="A1750" s="268"/>
      <c r="B1750" s="98"/>
      <c r="C1750" s="151"/>
      <c r="D1750" s="148">
        <v>2650</v>
      </c>
      <c r="E1750" s="121"/>
      <c r="F1750" s="290" t="s">
        <v>817</v>
      </c>
      <c r="G1750" s="123">
        <v>70000</v>
      </c>
      <c r="H1750" s="124">
        <v>70000</v>
      </c>
      <c r="I1750" s="124">
        <f t="shared" si="71"/>
        <v>100</v>
      </c>
      <c r="J1750" s="122" t="s">
        <v>813</v>
      </c>
      <c r="K1750" s="122"/>
      <c r="L1750" s="126"/>
    </row>
    <row r="1751" spans="1:12" s="129" customFormat="1" ht="12.75" customHeight="1">
      <c r="A1751" s="268"/>
      <c r="B1751" s="98"/>
      <c r="C1751" s="151"/>
      <c r="D1751" s="148">
        <v>2650</v>
      </c>
      <c r="E1751" s="121"/>
      <c r="F1751" s="290" t="s">
        <v>818</v>
      </c>
      <c r="G1751" s="123">
        <v>300000</v>
      </c>
      <c r="H1751" s="124">
        <v>300000</v>
      </c>
      <c r="I1751" s="124">
        <f t="shared" si="71"/>
        <v>100</v>
      </c>
      <c r="J1751" s="122" t="s">
        <v>813</v>
      </c>
      <c r="K1751" s="122"/>
      <c r="L1751" s="126"/>
    </row>
    <row r="1752" spans="1:12" s="129" customFormat="1" ht="12.75" customHeight="1">
      <c r="A1752" s="268"/>
      <c r="B1752" s="98"/>
      <c r="C1752" s="151"/>
      <c r="D1752" s="148">
        <v>2650</v>
      </c>
      <c r="E1752" s="121"/>
      <c r="F1752" s="290" t="s">
        <v>819</v>
      </c>
      <c r="G1752" s="123">
        <v>300000</v>
      </c>
      <c r="H1752" s="124">
        <v>300000</v>
      </c>
      <c r="I1752" s="124">
        <f t="shared" si="71"/>
        <v>100</v>
      </c>
      <c r="J1752" s="122" t="s">
        <v>813</v>
      </c>
      <c r="K1752" s="122"/>
      <c r="L1752" s="126"/>
    </row>
    <row r="1753" spans="1:12" s="129" customFormat="1" ht="12.75" customHeight="1">
      <c r="A1753" s="268"/>
      <c r="B1753" s="98"/>
      <c r="C1753" s="151"/>
      <c r="D1753" s="148">
        <v>2650</v>
      </c>
      <c r="E1753" s="121"/>
      <c r="F1753" s="290" t="s">
        <v>820</v>
      </c>
      <c r="G1753" s="123">
        <v>159908</v>
      </c>
      <c r="H1753" s="124">
        <v>157680</v>
      </c>
      <c r="I1753" s="124">
        <f t="shared" si="71"/>
        <v>98.60669885183981</v>
      </c>
      <c r="J1753" s="122" t="s">
        <v>813</v>
      </c>
      <c r="K1753" s="122"/>
      <c r="L1753" s="126"/>
    </row>
    <row r="1754" spans="1:12" s="129" customFormat="1" ht="12.75" customHeight="1">
      <c r="A1754" s="268"/>
      <c r="B1754" s="98"/>
      <c r="C1754" s="151"/>
      <c r="D1754" s="148">
        <v>2650</v>
      </c>
      <c r="E1754" s="121"/>
      <c r="F1754" s="290" t="s">
        <v>821</v>
      </c>
      <c r="G1754" s="123">
        <v>100000</v>
      </c>
      <c r="H1754" s="124">
        <v>100000</v>
      </c>
      <c r="I1754" s="124">
        <f t="shared" si="71"/>
        <v>100</v>
      </c>
      <c r="J1754" s="122" t="s">
        <v>813</v>
      </c>
      <c r="K1754" s="122"/>
      <c r="L1754" s="126"/>
    </row>
    <row r="1755" spans="1:12" s="129" customFormat="1" ht="12.75" customHeight="1">
      <c r="A1755" s="268"/>
      <c r="B1755" s="98"/>
      <c r="C1755" s="151"/>
      <c r="D1755" s="148">
        <v>2650</v>
      </c>
      <c r="E1755" s="121"/>
      <c r="F1755" s="290" t="s">
        <v>822</v>
      </c>
      <c r="G1755" s="123">
        <v>95000</v>
      </c>
      <c r="H1755" s="124">
        <v>95000</v>
      </c>
      <c r="I1755" s="124">
        <f t="shared" si="71"/>
        <v>100</v>
      </c>
      <c r="J1755" s="122" t="s">
        <v>813</v>
      </c>
      <c r="K1755" s="122"/>
      <c r="L1755" s="126"/>
    </row>
    <row r="1756" spans="1:12" s="129" customFormat="1" ht="12.75" customHeight="1">
      <c r="A1756" s="268"/>
      <c r="B1756" s="98"/>
      <c r="C1756" s="151"/>
      <c r="D1756" s="148">
        <v>6210</v>
      </c>
      <c r="E1756" s="121"/>
      <c r="F1756" s="290" t="s">
        <v>823</v>
      </c>
      <c r="G1756" s="123">
        <v>538000</v>
      </c>
      <c r="H1756" s="124">
        <v>538000</v>
      </c>
      <c r="I1756" s="124">
        <f t="shared" si="71"/>
        <v>100</v>
      </c>
      <c r="J1756" s="122" t="s">
        <v>813</v>
      </c>
      <c r="K1756" s="122"/>
      <c r="L1756" s="126"/>
    </row>
    <row r="1757" spans="1:12" s="129" customFormat="1" ht="12.75" customHeight="1">
      <c r="A1757" s="268"/>
      <c r="B1757" s="98"/>
      <c r="C1757" s="151"/>
      <c r="D1757" s="148">
        <v>6210</v>
      </c>
      <c r="E1757" s="121"/>
      <c r="F1757" s="290" t="s">
        <v>824</v>
      </c>
      <c r="G1757" s="123">
        <v>11346</v>
      </c>
      <c r="H1757" s="124">
        <v>11346</v>
      </c>
      <c r="I1757" s="124">
        <f t="shared" si="71"/>
        <v>100</v>
      </c>
      <c r="J1757" s="122" t="s">
        <v>813</v>
      </c>
      <c r="K1757" s="122"/>
      <c r="L1757" s="126"/>
    </row>
    <row r="1758" spans="1:12" s="127" customFormat="1" ht="12.75">
      <c r="A1758" s="268"/>
      <c r="B1758" s="98"/>
      <c r="C1758" s="291" t="s">
        <v>825</v>
      </c>
      <c r="E1758" s="291"/>
      <c r="F1758" s="292" t="s">
        <v>826</v>
      </c>
      <c r="G1758" s="113">
        <f>SUM(G1759)</f>
        <v>1050000</v>
      </c>
      <c r="H1758" s="114">
        <f>SUM(H1759)</f>
        <v>1050000</v>
      </c>
      <c r="I1758" s="114">
        <f t="shared" si="71"/>
        <v>100</v>
      </c>
      <c r="J1758" s="112"/>
      <c r="K1758" s="112"/>
      <c r="L1758" s="154"/>
    </row>
    <row r="1759" spans="1:12" s="129" customFormat="1" ht="51.75" customHeight="1">
      <c r="A1759" s="268"/>
      <c r="B1759" s="98"/>
      <c r="C1759" s="151"/>
      <c r="D1759" s="293" t="s">
        <v>827</v>
      </c>
      <c r="E1759" s="293">
        <v>6010</v>
      </c>
      <c r="F1759" s="290" t="s">
        <v>828</v>
      </c>
      <c r="G1759" s="123">
        <v>1050000</v>
      </c>
      <c r="H1759" s="124">
        <v>1050000</v>
      </c>
      <c r="I1759" s="124">
        <f t="shared" si="71"/>
        <v>100</v>
      </c>
      <c r="J1759" s="217" t="s">
        <v>829</v>
      </c>
      <c r="K1759" s="217"/>
      <c r="L1759" s="126"/>
    </row>
    <row r="1760" spans="1:12" s="129" customFormat="1" ht="12.75">
      <c r="A1760" s="268"/>
      <c r="B1760" s="98"/>
      <c r="C1760" s="151">
        <v>70095</v>
      </c>
      <c r="D1760" s="291"/>
      <c r="E1760" s="291"/>
      <c r="F1760" s="292" t="s">
        <v>795</v>
      </c>
      <c r="G1760" s="113">
        <f>SUM(G1761:G1768)</f>
        <v>10539871</v>
      </c>
      <c r="H1760" s="114">
        <f>SUM(H1761:H1768)</f>
        <v>3133337.77</v>
      </c>
      <c r="I1760" s="114">
        <f t="shared" si="71"/>
        <v>29.728426182825196</v>
      </c>
      <c r="J1760" s="112"/>
      <c r="K1760" s="112"/>
      <c r="L1760" s="126"/>
    </row>
    <row r="1761" spans="1:12" s="129" customFormat="1" ht="12.75" customHeight="1">
      <c r="A1761" s="268"/>
      <c r="B1761" s="98"/>
      <c r="C1761" s="151"/>
      <c r="D1761" s="293" t="s">
        <v>830</v>
      </c>
      <c r="E1761" s="293">
        <v>4600</v>
      </c>
      <c r="F1761" s="143" t="s">
        <v>831</v>
      </c>
      <c r="G1761" s="123">
        <v>2050</v>
      </c>
      <c r="H1761" s="124">
        <v>0</v>
      </c>
      <c r="I1761" s="124">
        <f t="shared" si="71"/>
        <v>0</v>
      </c>
      <c r="J1761" s="122" t="s">
        <v>832</v>
      </c>
      <c r="K1761" s="122"/>
      <c r="L1761" s="126"/>
    </row>
    <row r="1762" spans="1:12" s="129" customFormat="1" ht="12.75" customHeight="1">
      <c r="A1762" s="268"/>
      <c r="B1762" s="98"/>
      <c r="C1762" s="151"/>
      <c r="D1762" s="293" t="s">
        <v>833</v>
      </c>
      <c r="E1762" s="293">
        <v>4600</v>
      </c>
      <c r="F1762" s="143" t="s">
        <v>834</v>
      </c>
      <c r="G1762" s="123">
        <v>5880000</v>
      </c>
      <c r="H1762" s="124">
        <v>2963865.77</v>
      </c>
      <c r="I1762" s="124">
        <f t="shared" si="71"/>
        <v>50.40588044217687</v>
      </c>
      <c r="J1762" s="122" t="s">
        <v>835</v>
      </c>
      <c r="K1762" s="122"/>
      <c r="L1762" s="126"/>
    </row>
    <row r="1763" spans="1:12" s="129" customFormat="1" ht="12.75" customHeight="1">
      <c r="A1763" s="268"/>
      <c r="B1763" s="98"/>
      <c r="C1763" s="151"/>
      <c r="D1763" s="293" t="s">
        <v>836</v>
      </c>
      <c r="E1763" s="293"/>
      <c r="F1763" s="143" t="s">
        <v>837</v>
      </c>
      <c r="G1763" s="123">
        <v>2300</v>
      </c>
      <c r="H1763" s="124">
        <v>2300</v>
      </c>
      <c r="I1763" s="124">
        <f t="shared" si="71"/>
        <v>100</v>
      </c>
      <c r="J1763" s="122" t="s">
        <v>838</v>
      </c>
      <c r="K1763" s="122"/>
      <c r="L1763" s="126"/>
    </row>
    <row r="1764" spans="1:12" s="129" customFormat="1" ht="12.75" customHeight="1">
      <c r="A1764" s="268"/>
      <c r="B1764" s="98"/>
      <c r="C1764" s="151"/>
      <c r="D1764" s="148">
        <v>4600</v>
      </c>
      <c r="E1764" s="121"/>
      <c r="F1764" s="290" t="s">
        <v>839</v>
      </c>
      <c r="G1764" s="123">
        <v>376265</v>
      </c>
      <c r="H1764" s="124">
        <v>112518.14</v>
      </c>
      <c r="I1764" s="124">
        <f t="shared" si="71"/>
        <v>29.903961303868282</v>
      </c>
      <c r="J1764" s="122" t="s">
        <v>840</v>
      </c>
      <c r="K1764" s="122"/>
      <c r="L1764" s="126"/>
    </row>
    <row r="1765" spans="1:12" s="129" customFormat="1" ht="12.75" customHeight="1">
      <c r="A1765" s="268"/>
      <c r="B1765" s="98"/>
      <c r="C1765" s="151"/>
      <c r="D1765" s="148">
        <v>4600</v>
      </c>
      <c r="E1765" s="121"/>
      <c r="F1765" s="290" t="s">
        <v>841</v>
      </c>
      <c r="G1765" s="123">
        <v>256510</v>
      </c>
      <c r="H1765" s="124">
        <v>53046.51</v>
      </c>
      <c r="I1765" s="124">
        <f t="shared" si="71"/>
        <v>20.680094343300457</v>
      </c>
      <c r="J1765" s="122" t="s">
        <v>842</v>
      </c>
      <c r="K1765" s="122"/>
      <c r="L1765" s="126"/>
    </row>
    <row r="1766" spans="1:12" s="129" customFormat="1" ht="26.25" customHeight="1">
      <c r="A1766" s="268"/>
      <c r="B1766" s="98"/>
      <c r="C1766" s="151"/>
      <c r="D1766" s="148">
        <v>4610</v>
      </c>
      <c r="E1766" s="121"/>
      <c r="F1766" s="290" t="s">
        <v>843</v>
      </c>
      <c r="G1766" s="123">
        <v>17700</v>
      </c>
      <c r="H1766" s="124">
        <v>1607.35</v>
      </c>
      <c r="I1766" s="124">
        <f t="shared" si="71"/>
        <v>9.081073446327684</v>
      </c>
      <c r="J1766" s="122" t="s">
        <v>844</v>
      </c>
      <c r="K1766" s="122"/>
      <c r="L1766" s="126"/>
    </row>
    <row r="1767" spans="1:12" s="129" customFormat="1" ht="12.75" customHeight="1">
      <c r="A1767" s="268"/>
      <c r="B1767" s="98"/>
      <c r="C1767" s="151"/>
      <c r="D1767" s="148">
        <v>6010</v>
      </c>
      <c r="E1767" s="121"/>
      <c r="F1767" s="122" t="s">
        <v>845</v>
      </c>
      <c r="G1767" s="123">
        <v>4000000</v>
      </c>
      <c r="H1767" s="124">
        <v>0</v>
      </c>
      <c r="I1767" s="124">
        <f t="shared" si="71"/>
        <v>0</v>
      </c>
      <c r="J1767" s="122" t="s">
        <v>846</v>
      </c>
      <c r="K1767" s="122"/>
      <c r="L1767" s="126"/>
    </row>
    <row r="1768" spans="1:12" s="129" customFormat="1" ht="12.75" customHeight="1">
      <c r="A1768" s="268"/>
      <c r="B1768" s="98"/>
      <c r="C1768" s="151"/>
      <c r="D1768" s="148">
        <v>6060</v>
      </c>
      <c r="E1768" s="121"/>
      <c r="F1768" s="122" t="s">
        <v>847</v>
      </c>
      <c r="G1768" s="123">
        <v>5046</v>
      </c>
      <c r="H1768" s="124">
        <v>0</v>
      </c>
      <c r="I1768" s="124">
        <f t="shared" si="71"/>
        <v>0</v>
      </c>
      <c r="J1768" s="122" t="s">
        <v>848</v>
      </c>
      <c r="K1768" s="122"/>
      <c r="L1768" s="126"/>
    </row>
    <row r="1769" spans="1:12" s="127" customFormat="1" ht="12.75">
      <c r="A1769" s="268"/>
      <c r="B1769" s="98"/>
      <c r="C1769" s="128">
        <v>71014</v>
      </c>
      <c r="D1769" s="152"/>
      <c r="E1769" s="92"/>
      <c r="F1769" s="292" t="s">
        <v>806</v>
      </c>
      <c r="G1769" s="113">
        <f>SUM(G1770)</f>
        <v>5000</v>
      </c>
      <c r="H1769" s="114">
        <f>SUM(H1770)</f>
        <v>570</v>
      </c>
      <c r="I1769" s="114">
        <f t="shared" si="71"/>
        <v>11.4</v>
      </c>
      <c r="J1769" s="112"/>
      <c r="K1769" s="112"/>
      <c r="L1769" s="154"/>
    </row>
    <row r="1770" spans="1:12" s="129" customFormat="1" ht="12.75" customHeight="1">
      <c r="A1770" s="268"/>
      <c r="B1770" s="98"/>
      <c r="C1770" s="151"/>
      <c r="D1770" s="148">
        <v>4300</v>
      </c>
      <c r="E1770" s="121"/>
      <c r="F1770" s="290" t="s">
        <v>849</v>
      </c>
      <c r="G1770" s="123">
        <v>5000</v>
      </c>
      <c r="H1770" s="124">
        <v>570</v>
      </c>
      <c r="I1770" s="124">
        <f t="shared" si="71"/>
        <v>11.4</v>
      </c>
      <c r="J1770" s="122" t="s">
        <v>723</v>
      </c>
      <c r="K1770" s="122"/>
      <c r="L1770" s="126"/>
    </row>
    <row r="1771" spans="1:12" s="127" customFormat="1" ht="12.75">
      <c r="A1771" s="268"/>
      <c r="B1771" s="98"/>
      <c r="C1771" s="128">
        <v>71035</v>
      </c>
      <c r="D1771" s="152"/>
      <c r="E1771" s="92"/>
      <c r="F1771" s="112" t="s">
        <v>850</v>
      </c>
      <c r="G1771" s="113">
        <f>SUM(G1772)</f>
        <v>12000</v>
      </c>
      <c r="H1771" s="114">
        <f>SUM(H1772)</f>
        <v>3000.12</v>
      </c>
      <c r="I1771" s="114">
        <f t="shared" si="71"/>
        <v>25.001</v>
      </c>
      <c r="J1771" s="112"/>
      <c r="K1771" s="112"/>
      <c r="L1771" s="154"/>
    </row>
    <row r="1772" spans="1:12" s="129" customFormat="1" ht="12.75" customHeight="1">
      <c r="A1772" s="268"/>
      <c r="B1772" s="98"/>
      <c r="C1772" s="151"/>
      <c r="D1772" s="148">
        <v>4300</v>
      </c>
      <c r="E1772" s="121"/>
      <c r="F1772" s="122" t="s">
        <v>851</v>
      </c>
      <c r="G1772" s="123">
        <v>12000</v>
      </c>
      <c r="H1772" s="124">
        <v>3000.12</v>
      </c>
      <c r="I1772" s="124">
        <f t="shared" si="71"/>
        <v>25.001</v>
      </c>
      <c r="J1772" s="122" t="s">
        <v>852</v>
      </c>
      <c r="K1772" s="122"/>
      <c r="L1772" s="126"/>
    </row>
    <row r="1773" spans="1:12" s="127" customFormat="1" ht="12.75">
      <c r="A1773" s="268"/>
      <c r="B1773" s="98"/>
      <c r="C1773" s="128">
        <v>85215</v>
      </c>
      <c r="D1773" s="152"/>
      <c r="E1773" s="92"/>
      <c r="F1773" s="112" t="s">
        <v>853</v>
      </c>
      <c r="G1773" s="113">
        <f>SUM(G1774)</f>
        <v>4200000</v>
      </c>
      <c r="H1773" s="114">
        <f>SUM(H1774)</f>
        <v>2625085.65</v>
      </c>
      <c r="I1773" s="114">
        <f t="shared" si="71"/>
        <v>62.50203928571428</v>
      </c>
      <c r="J1773" s="112"/>
      <c r="K1773" s="112"/>
      <c r="L1773" s="154"/>
    </row>
    <row r="1774" spans="1:12" s="129" customFormat="1" ht="12.75" customHeight="1">
      <c r="A1774" s="268"/>
      <c r="B1774" s="98"/>
      <c r="C1774" s="151"/>
      <c r="D1774" s="148">
        <v>3110</v>
      </c>
      <c r="E1774" s="121"/>
      <c r="F1774" s="122" t="s">
        <v>190</v>
      </c>
      <c r="G1774" s="123">
        <v>4200000</v>
      </c>
      <c r="H1774" s="124">
        <v>2625085.65</v>
      </c>
      <c r="I1774" s="124">
        <f aca="true" t="shared" si="72" ref="I1774:I1805">H1774/G1774*100</f>
        <v>62.50203928571428</v>
      </c>
      <c r="J1774" s="122" t="s">
        <v>842</v>
      </c>
      <c r="K1774" s="122"/>
      <c r="L1774" s="126"/>
    </row>
    <row r="1775" spans="1:12" s="127" customFormat="1" ht="12.75">
      <c r="A1775" s="268"/>
      <c r="B1775" s="98"/>
      <c r="C1775" s="128">
        <v>90003</v>
      </c>
      <c r="D1775" s="152"/>
      <c r="E1775" s="92"/>
      <c r="F1775" s="292" t="s">
        <v>854</v>
      </c>
      <c r="G1775" s="113">
        <f>SUM(G1776:G1780)</f>
        <v>3071775</v>
      </c>
      <c r="H1775" s="114">
        <f>SUM(H1776:H1780)</f>
        <v>1895640.02</v>
      </c>
      <c r="I1775" s="114">
        <f t="shared" si="72"/>
        <v>61.71155179008879</v>
      </c>
      <c r="J1775" s="112"/>
      <c r="K1775" s="112"/>
      <c r="L1775" s="154"/>
    </row>
    <row r="1776" spans="1:12" s="129" customFormat="1" ht="12.75" customHeight="1">
      <c r="A1776" s="268"/>
      <c r="B1776" s="98"/>
      <c r="C1776" s="151"/>
      <c r="D1776" s="148">
        <v>4210</v>
      </c>
      <c r="E1776" s="121"/>
      <c r="F1776" s="122" t="s">
        <v>855</v>
      </c>
      <c r="G1776" s="123">
        <v>16775</v>
      </c>
      <c r="H1776" s="124">
        <v>16775</v>
      </c>
      <c r="I1776" s="124">
        <f t="shared" si="72"/>
        <v>100</v>
      </c>
      <c r="J1776" s="122" t="s">
        <v>856</v>
      </c>
      <c r="K1776" s="122"/>
      <c r="L1776" s="126"/>
    </row>
    <row r="1777" spans="1:12" s="129" customFormat="1" ht="12.75" customHeight="1">
      <c r="A1777" s="268"/>
      <c r="B1777" s="98"/>
      <c r="C1777" s="151"/>
      <c r="D1777" s="148">
        <v>4300</v>
      </c>
      <c r="E1777" s="121"/>
      <c r="F1777" s="122" t="s">
        <v>857</v>
      </c>
      <c r="G1777" s="123">
        <v>150000</v>
      </c>
      <c r="H1777" s="124">
        <v>0</v>
      </c>
      <c r="I1777" s="124">
        <f t="shared" si="72"/>
        <v>0</v>
      </c>
      <c r="J1777" s="122" t="s">
        <v>858</v>
      </c>
      <c r="K1777" s="122"/>
      <c r="L1777" s="126"/>
    </row>
    <row r="1778" spans="1:12" s="129" customFormat="1" ht="63" customHeight="1">
      <c r="A1778" s="268"/>
      <c r="B1778" s="98"/>
      <c r="C1778" s="151"/>
      <c r="D1778" s="148">
        <v>4300</v>
      </c>
      <c r="E1778" s="121"/>
      <c r="F1778" s="122" t="s">
        <v>859</v>
      </c>
      <c r="G1778" s="123">
        <v>1000000</v>
      </c>
      <c r="H1778" s="124">
        <v>127569.6</v>
      </c>
      <c r="I1778" s="124">
        <f t="shared" si="72"/>
        <v>12.756960000000001</v>
      </c>
      <c r="J1778" s="217" t="s">
        <v>860</v>
      </c>
      <c r="K1778" s="217"/>
      <c r="L1778" s="126"/>
    </row>
    <row r="1779" spans="1:12" s="129" customFormat="1" ht="12.75" customHeight="1">
      <c r="A1779" s="268"/>
      <c r="B1779" s="98"/>
      <c r="C1779" s="151"/>
      <c r="D1779" s="148">
        <v>4300</v>
      </c>
      <c r="E1779" s="121"/>
      <c r="F1779" s="122" t="s">
        <v>861</v>
      </c>
      <c r="G1779" s="123">
        <v>1895000</v>
      </c>
      <c r="H1779" s="124">
        <v>1751295.42</v>
      </c>
      <c r="I1779" s="124">
        <f t="shared" si="72"/>
        <v>92.41664485488126</v>
      </c>
      <c r="J1779" s="122" t="s">
        <v>862</v>
      </c>
      <c r="K1779" s="122"/>
      <c r="L1779" s="126"/>
    </row>
    <row r="1780" spans="1:12" s="129" customFormat="1" ht="12.75" customHeight="1">
      <c r="A1780" s="268"/>
      <c r="B1780" s="98"/>
      <c r="C1780" s="151"/>
      <c r="D1780" s="148">
        <v>4300</v>
      </c>
      <c r="E1780" s="121"/>
      <c r="F1780" s="122" t="s">
        <v>863</v>
      </c>
      <c r="G1780" s="123">
        <v>10000</v>
      </c>
      <c r="H1780" s="124">
        <v>0</v>
      </c>
      <c r="I1780" s="124">
        <f t="shared" si="72"/>
        <v>0</v>
      </c>
      <c r="J1780" s="122" t="s">
        <v>864</v>
      </c>
      <c r="K1780" s="122"/>
      <c r="L1780" s="126"/>
    </row>
    <row r="1781" spans="1:12" s="129" customFormat="1" ht="12.75">
      <c r="A1781" s="268"/>
      <c r="B1781" s="98"/>
      <c r="C1781" s="128">
        <v>90004</v>
      </c>
      <c r="D1781" s="148"/>
      <c r="E1781" s="121"/>
      <c r="F1781" s="292" t="s">
        <v>865</v>
      </c>
      <c r="G1781" s="113">
        <f>SUM(G1782)</f>
        <v>78530</v>
      </c>
      <c r="H1781" s="114">
        <f>SUM(H1782)</f>
        <v>35040.87</v>
      </c>
      <c r="I1781" s="114">
        <f t="shared" si="72"/>
        <v>44.62099834458169</v>
      </c>
      <c r="J1781" s="112"/>
      <c r="K1781" s="112"/>
      <c r="L1781" s="126"/>
    </row>
    <row r="1782" spans="1:12" s="129" customFormat="1" ht="12.75" customHeight="1">
      <c r="A1782" s="268"/>
      <c r="B1782" s="98"/>
      <c r="C1782" s="151"/>
      <c r="D1782" s="148">
        <v>4300</v>
      </c>
      <c r="E1782" s="121"/>
      <c r="F1782" s="290" t="s">
        <v>866</v>
      </c>
      <c r="G1782" s="123">
        <v>78530</v>
      </c>
      <c r="H1782" s="124">
        <v>35040.87</v>
      </c>
      <c r="I1782" s="124">
        <f t="shared" si="72"/>
        <v>44.62099834458169</v>
      </c>
      <c r="J1782" s="122" t="s">
        <v>848</v>
      </c>
      <c r="K1782" s="122"/>
      <c r="L1782" s="126"/>
    </row>
    <row r="1783" spans="1:12" s="127" customFormat="1" ht="12.75">
      <c r="A1783" s="268"/>
      <c r="B1783" s="98"/>
      <c r="C1783" s="128">
        <v>90013</v>
      </c>
      <c r="D1783" s="152"/>
      <c r="E1783" s="92"/>
      <c r="F1783" s="292" t="s">
        <v>867</v>
      </c>
      <c r="G1783" s="113">
        <f>SUM(G1784:G1785)</f>
        <v>47000</v>
      </c>
      <c r="H1783" s="114">
        <f>SUM(H1784:H1785)</f>
        <v>24902</v>
      </c>
      <c r="I1783" s="114">
        <f t="shared" si="72"/>
        <v>52.98297872340425</v>
      </c>
      <c r="J1783" s="112"/>
      <c r="K1783" s="112"/>
      <c r="L1783" s="154"/>
    </row>
    <row r="1784" spans="1:12" s="129" customFormat="1" ht="12.75" customHeight="1">
      <c r="A1784" s="268"/>
      <c r="B1784" s="98"/>
      <c r="C1784" s="151"/>
      <c r="D1784" s="148">
        <v>4210</v>
      </c>
      <c r="E1784" s="121"/>
      <c r="F1784" s="290" t="s">
        <v>868</v>
      </c>
      <c r="G1784" s="123">
        <v>2000</v>
      </c>
      <c r="H1784" s="124">
        <v>1952</v>
      </c>
      <c r="I1784" s="124">
        <f t="shared" si="72"/>
        <v>97.6</v>
      </c>
      <c r="J1784" s="122" t="s">
        <v>869</v>
      </c>
      <c r="K1784" s="122"/>
      <c r="L1784" s="126"/>
    </row>
    <row r="1785" spans="1:12" s="129" customFormat="1" ht="12.75" customHeight="1">
      <c r="A1785" s="268"/>
      <c r="B1785" s="98"/>
      <c r="C1785" s="151"/>
      <c r="D1785" s="148">
        <v>4300</v>
      </c>
      <c r="E1785" s="121"/>
      <c r="F1785" s="290" t="s">
        <v>870</v>
      </c>
      <c r="G1785" s="123">
        <v>45000</v>
      </c>
      <c r="H1785" s="124">
        <v>22950</v>
      </c>
      <c r="I1785" s="124">
        <f t="shared" si="72"/>
        <v>51</v>
      </c>
      <c r="J1785" s="122" t="s">
        <v>871</v>
      </c>
      <c r="K1785" s="122"/>
      <c r="L1785" s="126"/>
    </row>
    <row r="1786" spans="1:12" s="127" customFormat="1" ht="12.75">
      <c r="A1786" s="268"/>
      <c r="B1786" s="98"/>
      <c r="C1786" s="128">
        <v>90017</v>
      </c>
      <c r="D1786" s="152"/>
      <c r="E1786" s="92"/>
      <c r="F1786" s="292" t="s">
        <v>872</v>
      </c>
      <c r="G1786" s="113">
        <f>SUM(G1787:G1788)</f>
        <v>782000</v>
      </c>
      <c r="H1786" s="114">
        <f>SUM(H1787:H1788)</f>
        <v>570000</v>
      </c>
      <c r="I1786" s="114">
        <f t="shared" si="72"/>
        <v>72.89002557544757</v>
      </c>
      <c r="J1786" s="112"/>
      <c r="K1786" s="112"/>
      <c r="L1786" s="154"/>
    </row>
    <row r="1787" spans="1:12" s="129" customFormat="1" ht="12.75" customHeight="1">
      <c r="A1787" s="268"/>
      <c r="B1787" s="98"/>
      <c r="C1787" s="151"/>
      <c r="D1787" s="148">
        <v>4150</v>
      </c>
      <c r="E1787" s="121"/>
      <c r="F1787" s="244" t="s">
        <v>873</v>
      </c>
      <c r="G1787" s="123">
        <v>432000</v>
      </c>
      <c r="H1787" s="124">
        <v>220000</v>
      </c>
      <c r="I1787" s="124">
        <f t="shared" si="72"/>
        <v>50.92592592592593</v>
      </c>
      <c r="J1787" s="122" t="s">
        <v>874</v>
      </c>
      <c r="K1787" s="122"/>
      <c r="L1787" s="126"/>
    </row>
    <row r="1788" spans="1:12" s="129" customFormat="1" ht="12.75" customHeight="1">
      <c r="A1788" s="268"/>
      <c r="B1788" s="98"/>
      <c r="C1788" s="151"/>
      <c r="D1788" s="148">
        <v>6010</v>
      </c>
      <c r="E1788" s="121"/>
      <c r="F1788" s="290" t="s">
        <v>875</v>
      </c>
      <c r="G1788" s="123">
        <v>350000</v>
      </c>
      <c r="H1788" s="124">
        <v>350000</v>
      </c>
      <c r="I1788" s="124">
        <f t="shared" si="72"/>
        <v>100</v>
      </c>
      <c r="J1788" s="122" t="s">
        <v>876</v>
      </c>
      <c r="K1788" s="122"/>
      <c r="L1788" s="126"/>
    </row>
    <row r="1789" spans="1:12" s="127" customFormat="1" ht="12.75">
      <c r="A1789" s="268"/>
      <c r="B1789" s="98"/>
      <c r="C1789" s="258">
        <v>90095</v>
      </c>
      <c r="D1789" s="152"/>
      <c r="E1789" s="92"/>
      <c r="F1789" s="292" t="s">
        <v>877</v>
      </c>
      <c r="G1789" s="113">
        <f>SUM(G1790:G1811)</f>
        <v>655025</v>
      </c>
      <c r="H1789" s="114">
        <f>SUM(H1790:H1811)</f>
        <v>119441.57</v>
      </c>
      <c r="I1789" s="114">
        <f t="shared" si="72"/>
        <v>18.234658219151942</v>
      </c>
      <c r="J1789" s="112"/>
      <c r="K1789" s="112"/>
      <c r="L1789" s="165"/>
    </row>
    <row r="1790" spans="1:12" s="129" customFormat="1" ht="39.75" customHeight="1">
      <c r="A1790" s="167"/>
      <c r="B1790" s="169"/>
      <c r="C1790" s="211"/>
      <c r="D1790" s="148">
        <v>4210</v>
      </c>
      <c r="E1790" s="121"/>
      <c r="F1790" s="290" t="s">
        <v>878</v>
      </c>
      <c r="G1790" s="123">
        <v>32697</v>
      </c>
      <c r="H1790" s="124">
        <v>28181.86</v>
      </c>
      <c r="I1790" s="124">
        <f t="shared" si="72"/>
        <v>86.19096553200599</v>
      </c>
      <c r="J1790" s="122" t="s">
        <v>879</v>
      </c>
      <c r="K1790" s="122"/>
      <c r="L1790" s="160"/>
    </row>
    <row r="1791" spans="1:12" s="129" customFormat="1" ht="39" customHeight="1">
      <c r="A1791" s="167"/>
      <c r="B1791" s="169"/>
      <c r="C1791" s="211"/>
      <c r="D1791" s="148">
        <v>4210</v>
      </c>
      <c r="E1791" s="121"/>
      <c r="F1791" s="290" t="s">
        <v>880</v>
      </c>
      <c r="G1791" s="123">
        <v>15000</v>
      </c>
      <c r="H1791" s="124">
        <v>6622.97</v>
      </c>
      <c r="I1791" s="124">
        <f t="shared" si="72"/>
        <v>44.15313333333334</v>
      </c>
      <c r="J1791" s="122" t="s">
        <v>881</v>
      </c>
      <c r="K1791" s="122"/>
      <c r="L1791" s="160"/>
    </row>
    <row r="1792" spans="1:12" s="129" customFormat="1" ht="12.75" customHeight="1">
      <c r="A1792" s="167"/>
      <c r="B1792" s="169"/>
      <c r="C1792" s="211"/>
      <c r="D1792" s="148">
        <v>4210</v>
      </c>
      <c r="E1792" s="121"/>
      <c r="F1792" s="290" t="s">
        <v>882</v>
      </c>
      <c r="G1792" s="123">
        <v>5000</v>
      </c>
      <c r="H1792" s="124">
        <v>4826.32</v>
      </c>
      <c r="I1792" s="124">
        <f t="shared" si="72"/>
        <v>96.5264</v>
      </c>
      <c r="J1792" s="122" t="s">
        <v>862</v>
      </c>
      <c r="K1792" s="122"/>
      <c r="L1792" s="160"/>
    </row>
    <row r="1793" spans="1:12" s="129" customFormat="1" ht="12.75" customHeight="1">
      <c r="A1793" s="167"/>
      <c r="B1793" s="169"/>
      <c r="C1793" s="211"/>
      <c r="D1793" s="148">
        <v>4210</v>
      </c>
      <c r="E1793" s="121"/>
      <c r="F1793" s="290" t="s">
        <v>883</v>
      </c>
      <c r="G1793" s="123">
        <v>5000</v>
      </c>
      <c r="H1793" s="124">
        <v>4392</v>
      </c>
      <c r="I1793" s="124">
        <f t="shared" si="72"/>
        <v>87.83999999999999</v>
      </c>
      <c r="J1793" s="122" t="s">
        <v>862</v>
      </c>
      <c r="K1793" s="122"/>
      <c r="L1793" s="160"/>
    </row>
    <row r="1794" spans="1:12" s="129" customFormat="1" ht="12.75" customHeight="1">
      <c r="A1794" s="167"/>
      <c r="B1794" s="169"/>
      <c r="C1794" s="211"/>
      <c r="D1794" s="148">
        <v>4210</v>
      </c>
      <c r="E1794" s="121"/>
      <c r="F1794" s="290" t="s">
        <v>884</v>
      </c>
      <c r="G1794" s="123">
        <v>1800</v>
      </c>
      <c r="H1794" s="124">
        <v>0</v>
      </c>
      <c r="I1794" s="124">
        <f t="shared" si="72"/>
        <v>0</v>
      </c>
      <c r="J1794" s="122" t="s">
        <v>885</v>
      </c>
      <c r="K1794" s="122"/>
      <c r="L1794" s="160"/>
    </row>
    <row r="1795" spans="1:12" s="129" customFormat="1" ht="27" customHeight="1">
      <c r="A1795" s="167"/>
      <c r="B1795" s="169"/>
      <c r="C1795" s="211"/>
      <c r="D1795" s="148">
        <v>4260</v>
      </c>
      <c r="E1795" s="121"/>
      <c r="F1795" s="290" t="s">
        <v>886</v>
      </c>
      <c r="G1795" s="123">
        <v>500</v>
      </c>
      <c r="H1795" s="124">
        <v>0</v>
      </c>
      <c r="I1795" s="124">
        <f t="shared" si="72"/>
        <v>0</v>
      </c>
      <c r="J1795" s="122" t="s">
        <v>887</v>
      </c>
      <c r="K1795" s="122"/>
      <c r="L1795" s="160"/>
    </row>
    <row r="1796" spans="1:12" s="129" customFormat="1" ht="12.75" customHeight="1">
      <c r="A1796" s="167"/>
      <c r="B1796" s="169"/>
      <c r="C1796" s="211"/>
      <c r="D1796" s="148">
        <v>4270</v>
      </c>
      <c r="E1796" s="121"/>
      <c r="F1796" s="290" t="s">
        <v>888</v>
      </c>
      <c r="G1796" s="123">
        <v>10000</v>
      </c>
      <c r="H1796" s="124">
        <v>3569.83</v>
      </c>
      <c r="I1796" s="124">
        <f t="shared" si="72"/>
        <v>35.698299999999996</v>
      </c>
      <c r="J1796" s="122" t="s">
        <v>889</v>
      </c>
      <c r="K1796" s="122"/>
      <c r="L1796" s="160"/>
    </row>
    <row r="1797" spans="1:12" s="129" customFormat="1" ht="12.75" customHeight="1">
      <c r="A1797" s="167"/>
      <c r="B1797" s="169"/>
      <c r="C1797" s="211"/>
      <c r="D1797" s="148">
        <v>4270</v>
      </c>
      <c r="E1797" s="121"/>
      <c r="F1797" s="290" t="s">
        <v>890</v>
      </c>
      <c r="G1797" s="123">
        <v>27000</v>
      </c>
      <c r="H1797" s="124">
        <v>26986.29</v>
      </c>
      <c r="I1797" s="124">
        <f t="shared" si="72"/>
        <v>99.94922222222222</v>
      </c>
      <c r="J1797" s="122" t="s">
        <v>891</v>
      </c>
      <c r="K1797" s="122"/>
      <c r="L1797" s="294">
        <f>SUM(G1796:G1805)</f>
        <v>277400</v>
      </c>
    </row>
    <row r="1798" spans="1:12" s="129" customFormat="1" ht="12.75" customHeight="1">
      <c r="A1798" s="167"/>
      <c r="B1798" s="169"/>
      <c r="C1798" s="211"/>
      <c r="D1798" s="148">
        <v>4270</v>
      </c>
      <c r="E1798" s="121"/>
      <c r="F1798" s="290" t="s">
        <v>892</v>
      </c>
      <c r="G1798" s="123">
        <v>20000</v>
      </c>
      <c r="H1798" s="124">
        <v>0</v>
      </c>
      <c r="I1798" s="124">
        <f t="shared" si="72"/>
        <v>0</v>
      </c>
      <c r="J1798" s="122" t="s">
        <v>848</v>
      </c>
      <c r="K1798" s="122"/>
      <c r="L1798" s="160"/>
    </row>
    <row r="1799" spans="1:12" s="129" customFormat="1" ht="39" customHeight="1">
      <c r="A1799" s="167"/>
      <c r="B1799" s="169"/>
      <c r="C1799" s="211"/>
      <c r="D1799" s="148">
        <v>4270</v>
      </c>
      <c r="E1799" s="121"/>
      <c r="F1799" s="290" t="s">
        <v>893</v>
      </c>
      <c r="G1799" s="123">
        <v>125000</v>
      </c>
      <c r="H1799" s="124">
        <v>0</v>
      </c>
      <c r="I1799" s="124">
        <f t="shared" si="72"/>
        <v>0</v>
      </c>
      <c r="J1799" s="122" t="s">
        <v>894</v>
      </c>
      <c r="K1799" s="122"/>
      <c r="L1799" s="160"/>
    </row>
    <row r="1800" spans="1:12" s="129" customFormat="1" ht="12.75" customHeight="1">
      <c r="A1800" s="167"/>
      <c r="B1800" s="169"/>
      <c r="C1800" s="211"/>
      <c r="D1800" s="148">
        <v>4270</v>
      </c>
      <c r="E1800" s="121"/>
      <c r="F1800" s="290" t="s">
        <v>895</v>
      </c>
      <c r="G1800" s="123">
        <v>8000</v>
      </c>
      <c r="H1800" s="124">
        <v>0</v>
      </c>
      <c r="I1800" s="124">
        <f t="shared" si="72"/>
        <v>0</v>
      </c>
      <c r="J1800" s="122" t="s">
        <v>723</v>
      </c>
      <c r="K1800" s="122"/>
      <c r="L1800" s="160"/>
    </row>
    <row r="1801" spans="1:12" s="129" customFormat="1" ht="12.75" customHeight="1">
      <c r="A1801" s="167"/>
      <c r="B1801" s="169"/>
      <c r="C1801" s="211"/>
      <c r="D1801" s="148">
        <v>4270</v>
      </c>
      <c r="E1801" s="121"/>
      <c r="F1801" s="290" t="s">
        <v>896</v>
      </c>
      <c r="G1801" s="123">
        <v>27550</v>
      </c>
      <c r="H1801" s="124">
        <v>0</v>
      </c>
      <c r="I1801" s="124">
        <f t="shared" si="72"/>
        <v>0</v>
      </c>
      <c r="J1801" s="122" t="s">
        <v>832</v>
      </c>
      <c r="K1801" s="122"/>
      <c r="L1801" s="160"/>
    </row>
    <row r="1802" spans="1:12" s="129" customFormat="1" ht="12.75" customHeight="1">
      <c r="A1802" s="167"/>
      <c r="B1802" s="169"/>
      <c r="C1802" s="211"/>
      <c r="D1802" s="148">
        <v>4270</v>
      </c>
      <c r="E1802" s="121"/>
      <c r="F1802" s="290" t="s">
        <v>897</v>
      </c>
      <c r="G1802" s="123">
        <v>45000</v>
      </c>
      <c r="H1802" s="124">
        <v>0</v>
      </c>
      <c r="I1802" s="124">
        <f t="shared" si="72"/>
        <v>0</v>
      </c>
      <c r="J1802" s="122" t="s">
        <v>898</v>
      </c>
      <c r="K1802" s="122"/>
      <c r="L1802" s="160"/>
    </row>
    <row r="1803" spans="1:12" s="129" customFormat="1" ht="12.75" customHeight="1">
      <c r="A1803" s="167"/>
      <c r="B1803" s="169"/>
      <c r="C1803" s="211"/>
      <c r="D1803" s="148">
        <v>4270</v>
      </c>
      <c r="E1803" s="121"/>
      <c r="F1803" s="290" t="s">
        <v>899</v>
      </c>
      <c r="G1803" s="123">
        <v>3350</v>
      </c>
      <c r="H1803" s="124">
        <v>0</v>
      </c>
      <c r="I1803" s="124">
        <f t="shared" si="72"/>
        <v>0</v>
      </c>
      <c r="J1803" s="122" t="s">
        <v>832</v>
      </c>
      <c r="K1803" s="122"/>
      <c r="L1803" s="160"/>
    </row>
    <row r="1804" spans="1:12" s="129" customFormat="1" ht="12.75" customHeight="1">
      <c r="A1804" s="167"/>
      <c r="B1804" s="169"/>
      <c r="C1804" s="211"/>
      <c r="D1804" s="148">
        <v>4270</v>
      </c>
      <c r="E1804" s="121"/>
      <c r="F1804" s="290" t="s">
        <v>900</v>
      </c>
      <c r="G1804" s="123">
        <v>1500</v>
      </c>
      <c r="H1804" s="124">
        <v>1465.92</v>
      </c>
      <c r="I1804" s="124">
        <f t="shared" si="72"/>
        <v>97.72800000000001</v>
      </c>
      <c r="J1804" s="122" t="s">
        <v>862</v>
      </c>
      <c r="K1804" s="122"/>
      <c r="L1804" s="160"/>
    </row>
    <row r="1805" spans="1:12" s="129" customFormat="1" ht="12.75" customHeight="1">
      <c r="A1805" s="167"/>
      <c r="B1805" s="169"/>
      <c r="C1805" s="211"/>
      <c r="D1805" s="148">
        <v>4270</v>
      </c>
      <c r="E1805" s="121"/>
      <c r="F1805" s="290" t="s">
        <v>901</v>
      </c>
      <c r="G1805" s="123">
        <v>10000</v>
      </c>
      <c r="H1805" s="124">
        <v>0</v>
      </c>
      <c r="I1805" s="124">
        <f t="shared" si="72"/>
        <v>0</v>
      </c>
      <c r="J1805" s="122" t="s">
        <v>902</v>
      </c>
      <c r="K1805" s="122"/>
      <c r="L1805" s="160"/>
    </row>
    <row r="1806" spans="1:12" s="129" customFormat="1" ht="12.75" customHeight="1">
      <c r="A1806" s="167"/>
      <c r="B1806" s="169"/>
      <c r="C1806" s="211"/>
      <c r="D1806" s="148">
        <v>4300</v>
      </c>
      <c r="E1806" s="121"/>
      <c r="F1806" s="290" t="s">
        <v>903</v>
      </c>
      <c r="G1806" s="123">
        <v>45000</v>
      </c>
      <c r="H1806" s="124">
        <v>14980</v>
      </c>
      <c r="I1806" s="124">
        <f aca="true" t="shared" si="73" ref="I1806:I1811">H1806/G1806*100</f>
        <v>33.28888888888889</v>
      </c>
      <c r="J1806" s="122" t="s">
        <v>835</v>
      </c>
      <c r="K1806" s="122"/>
      <c r="L1806" s="294">
        <f>SUM(G1806:G1808)</f>
        <v>71188</v>
      </c>
    </row>
    <row r="1807" spans="1:12" s="129" customFormat="1" ht="12.75" customHeight="1">
      <c r="A1807" s="167"/>
      <c r="B1807" s="169"/>
      <c r="C1807" s="211"/>
      <c r="D1807" s="148">
        <v>4300</v>
      </c>
      <c r="E1807" s="121"/>
      <c r="F1807" s="290" t="s">
        <v>904</v>
      </c>
      <c r="G1807" s="123">
        <v>10000</v>
      </c>
      <c r="H1807" s="124">
        <v>8070.3</v>
      </c>
      <c r="I1807" s="124">
        <f t="shared" si="73"/>
        <v>80.703</v>
      </c>
      <c r="J1807" s="122" t="s">
        <v>862</v>
      </c>
      <c r="K1807" s="122"/>
      <c r="L1807" s="160"/>
    </row>
    <row r="1808" spans="1:12" s="129" customFormat="1" ht="12.75" customHeight="1">
      <c r="A1808" s="167"/>
      <c r="B1808" s="169"/>
      <c r="C1808" s="211"/>
      <c r="D1808" s="148">
        <v>4300</v>
      </c>
      <c r="E1808" s="121"/>
      <c r="F1808" s="290" t="s">
        <v>905</v>
      </c>
      <c r="G1808" s="123">
        <v>16188</v>
      </c>
      <c r="H1808" s="124">
        <v>8914.44</v>
      </c>
      <c r="I1808" s="124">
        <f t="shared" si="73"/>
        <v>55.06819866567828</v>
      </c>
      <c r="J1808" s="122" t="s">
        <v>906</v>
      </c>
      <c r="K1808" s="122"/>
      <c r="L1808" s="160"/>
    </row>
    <row r="1809" spans="1:12" s="129" customFormat="1" ht="12.75" customHeight="1">
      <c r="A1809" s="167"/>
      <c r="B1809" s="169"/>
      <c r="C1809" s="211"/>
      <c r="D1809" s="148">
        <v>6050</v>
      </c>
      <c r="E1809" s="121"/>
      <c r="F1809" s="290" t="s">
        <v>907</v>
      </c>
      <c r="G1809" s="123">
        <v>230000</v>
      </c>
      <c r="H1809" s="124">
        <v>0</v>
      </c>
      <c r="I1809" s="124">
        <f t="shared" si="73"/>
        <v>0</v>
      </c>
      <c r="J1809" s="122" t="s">
        <v>864</v>
      </c>
      <c r="K1809" s="122"/>
      <c r="L1809" s="160"/>
    </row>
    <row r="1810" spans="1:12" s="129" customFormat="1" ht="12.75" customHeight="1">
      <c r="A1810" s="167"/>
      <c r="B1810" s="169"/>
      <c r="C1810" s="211"/>
      <c r="D1810" s="148">
        <v>6050</v>
      </c>
      <c r="E1810" s="121"/>
      <c r="F1810" s="290" t="s">
        <v>908</v>
      </c>
      <c r="G1810" s="123">
        <v>5000</v>
      </c>
      <c r="H1810" s="124">
        <v>0</v>
      </c>
      <c r="I1810" s="124">
        <f t="shared" si="73"/>
        <v>0</v>
      </c>
      <c r="J1810" s="122" t="s">
        <v>848</v>
      </c>
      <c r="K1810" s="122"/>
      <c r="L1810" s="294">
        <f>SUM(G1809:G1811)</f>
        <v>246440</v>
      </c>
    </row>
    <row r="1811" spans="1:12" s="129" customFormat="1" ht="12.75" customHeight="1">
      <c r="A1811" s="167"/>
      <c r="B1811" s="169"/>
      <c r="C1811" s="211"/>
      <c r="D1811" s="148">
        <v>6050</v>
      </c>
      <c r="E1811" s="121"/>
      <c r="F1811" s="290" t="s">
        <v>909</v>
      </c>
      <c r="G1811" s="123">
        <v>11440</v>
      </c>
      <c r="H1811" s="124">
        <v>11431.64</v>
      </c>
      <c r="I1811" s="124">
        <f t="shared" si="73"/>
        <v>99.92692307692307</v>
      </c>
      <c r="J1811" s="122" t="s">
        <v>910</v>
      </c>
      <c r="K1811" s="122"/>
      <c r="L1811" s="160"/>
    </row>
    <row r="1812" spans="1:12" s="129" customFormat="1" ht="12.75">
      <c r="A1812" s="271"/>
      <c r="B1812" s="272"/>
      <c r="C1812" s="295"/>
      <c r="D1812" s="148"/>
      <c r="E1812" s="121"/>
      <c r="F1812" s="290"/>
      <c r="G1812" s="123"/>
      <c r="H1812" s="124"/>
      <c r="I1812" s="124"/>
      <c r="J1812" s="122"/>
      <c r="K1812" s="122"/>
      <c r="L1812" s="160"/>
    </row>
    <row r="1813" spans="1:12" s="111" customFormat="1" ht="13.5" customHeight="1">
      <c r="A1813" s="103" t="s">
        <v>911</v>
      </c>
      <c r="B1813" s="103"/>
      <c r="C1813" s="139"/>
      <c r="D1813" s="103"/>
      <c r="E1813" s="140"/>
      <c r="F1813" s="107" t="s">
        <v>912</v>
      </c>
      <c r="G1813" s="108">
        <f>SUM(G1814:G1969)/2</f>
        <v>51469604</v>
      </c>
      <c r="H1813" s="109">
        <f>SUM(H1814:H1969)/2</f>
        <v>10250042.66</v>
      </c>
      <c r="I1813" s="109">
        <f aca="true" t="shared" si="74" ref="I1813:I1848">H1813/G1813*100</f>
        <v>19.914749412099617</v>
      </c>
      <c r="J1813" s="107"/>
      <c r="K1813" s="107"/>
      <c r="L1813" s="33"/>
    </row>
    <row r="1814" spans="1:12" s="117" customFormat="1" ht="12.75">
      <c r="A1814" s="253"/>
      <c r="B1814" s="254"/>
      <c r="C1814" s="91">
        <v>60004</v>
      </c>
      <c r="D1814" s="90"/>
      <c r="E1814" s="92"/>
      <c r="F1814" s="112" t="s">
        <v>809</v>
      </c>
      <c r="G1814" s="113">
        <f>G1815</f>
        <v>4700000</v>
      </c>
      <c r="H1814" s="114">
        <f>H1815</f>
        <v>3143898</v>
      </c>
      <c r="I1814" s="114">
        <f t="shared" si="74"/>
        <v>66.89144680851064</v>
      </c>
      <c r="J1814" s="112"/>
      <c r="K1814" s="112"/>
      <c r="L1814" s="296"/>
    </row>
    <row r="1815" spans="1:12" s="129" customFormat="1" ht="12.75" customHeight="1">
      <c r="A1815" s="255"/>
      <c r="B1815" s="249"/>
      <c r="C1815" s="151"/>
      <c r="D1815" s="119">
        <v>2900</v>
      </c>
      <c r="E1815" s="121"/>
      <c r="F1815" s="122" t="s">
        <v>913</v>
      </c>
      <c r="G1815" s="123">
        <v>4700000</v>
      </c>
      <c r="H1815" s="124">
        <v>3143898</v>
      </c>
      <c r="I1815" s="124">
        <f t="shared" si="74"/>
        <v>66.89144680851064</v>
      </c>
      <c r="J1815" s="122" t="s">
        <v>914</v>
      </c>
      <c r="K1815" s="122"/>
      <c r="L1815" s="126"/>
    </row>
    <row r="1816" spans="1:12" s="127" customFormat="1" ht="26.25" customHeight="1">
      <c r="A1816" s="255"/>
      <c r="B1816" s="249"/>
      <c r="C1816" s="91">
        <v>60015</v>
      </c>
      <c r="D1816" s="90"/>
      <c r="E1816" s="92"/>
      <c r="F1816" s="112" t="s">
        <v>915</v>
      </c>
      <c r="G1816" s="113">
        <f>SUM(G1817:G1826)</f>
        <v>16767236</v>
      </c>
      <c r="H1816" s="114">
        <f>SUM(H1817:H1826)</f>
        <v>2576676.96</v>
      </c>
      <c r="I1816" s="114">
        <f t="shared" si="74"/>
        <v>15.367332815020912</v>
      </c>
      <c r="J1816" s="112"/>
      <c r="K1816" s="112"/>
      <c r="L1816" s="126"/>
    </row>
    <row r="1817" spans="1:13" s="129" customFormat="1" ht="39.75" customHeight="1">
      <c r="A1817" s="255"/>
      <c r="B1817" s="249"/>
      <c r="C1817" s="151"/>
      <c r="D1817" s="119">
        <v>4270</v>
      </c>
      <c r="E1817" s="121"/>
      <c r="F1817" s="122" t="s">
        <v>916</v>
      </c>
      <c r="G1817" s="123">
        <v>300000</v>
      </c>
      <c r="H1817" s="124">
        <v>29798.5</v>
      </c>
      <c r="I1817" s="124">
        <f t="shared" si="74"/>
        <v>9.932833333333333</v>
      </c>
      <c r="J1817" s="122" t="s">
        <v>917</v>
      </c>
      <c r="K1817" s="122"/>
      <c r="L1817" s="297">
        <f>SUM(H1817:H1818)</f>
        <v>29798.5</v>
      </c>
      <c r="M1817" s="298">
        <f>SUM(G1817:G1818)</f>
        <v>500000</v>
      </c>
    </row>
    <row r="1818" spans="1:12" s="127" customFormat="1" ht="12.75" customHeight="1">
      <c r="A1818" s="255"/>
      <c r="B1818" s="249"/>
      <c r="C1818" s="151"/>
      <c r="D1818" s="119">
        <v>4270</v>
      </c>
      <c r="E1818" s="121"/>
      <c r="F1818" s="122" t="s">
        <v>918</v>
      </c>
      <c r="G1818" s="123">
        <v>200000</v>
      </c>
      <c r="H1818" s="124">
        <v>0</v>
      </c>
      <c r="I1818" s="124">
        <f t="shared" si="74"/>
        <v>0</v>
      </c>
      <c r="J1818" s="122" t="s">
        <v>919</v>
      </c>
      <c r="K1818" s="122"/>
      <c r="L1818" s="126"/>
    </row>
    <row r="1819" spans="1:12" s="129" customFormat="1" ht="26.25" customHeight="1">
      <c r="A1819" s="255"/>
      <c r="B1819" s="249"/>
      <c r="C1819" s="299"/>
      <c r="D1819" s="119">
        <v>6050</v>
      </c>
      <c r="E1819" s="121"/>
      <c r="F1819" s="122" t="s">
        <v>920</v>
      </c>
      <c r="G1819" s="123">
        <v>7545424</v>
      </c>
      <c r="H1819" s="124">
        <v>0</v>
      </c>
      <c r="I1819" s="124">
        <f t="shared" si="74"/>
        <v>0</v>
      </c>
      <c r="J1819" s="122" t="s">
        <v>921</v>
      </c>
      <c r="K1819" s="122"/>
      <c r="L1819" s="126"/>
    </row>
    <row r="1820" spans="1:12" s="129" customFormat="1" ht="28.5" customHeight="1">
      <c r="A1820" s="255"/>
      <c r="B1820" s="249"/>
      <c r="C1820" s="299"/>
      <c r="D1820" s="119">
        <v>6050</v>
      </c>
      <c r="E1820" s="121"/>
      <c r="F1820" s="122" t="s">
        <v>922</v>
      </c>
      <c r="G1820" s="123">
        <v>400000</v>
      </c>
      <c r="H1820" s="124">
        <v>0</v>
      </c>
      <c r="I1820" s="124">
        <f t="shared" si="74"/>
        <v>0</v>
      </c>
      <c r="J1820" s="122" t="s">
        <v>923</v>
      </c>
      <c r="K1820" s="122"/>
      <c r="L1820" s="126"/>
    </row>
    <row r="1821" spans="1:12" s="129" customFormat="1" ht="26.25" customHeight="1">
      <c r="A1821" s="255"/>
      <c r="B1821" s="249"/>
      <c r="C1821" s="132"/>
      <c r="D1821" s="119">
        <v>6050</v>
      </c>
      <c r="E1821" s="121"/>
      <c r="F1821" s="122" t="s">
        <v>924</v>
      </c>
      <c r="G1821" s="123">
        <v>5258000</v>
      </c>
      <c r="H1821" s="124">
        <v>2546878.46</v>
      </c>
      <c r="I1821" s="124">
        <f t="shared" si="74"/>
        <v>48.438160136934194</v>
      </c>
      <c r="J1821" s="122" t="s">
        <v>925</v>
      </c>
      <c r="K1821" s="122"/>
      <c r="L1821" s="297">
        <f>SUM(H1819:H1825)</f>
        <v>2546878.46</v>
      </c>
    </row>
    <row r="1822" spans="1:12" s="129" customFormat="1" ht="41.25" customHeight="1">
      <c r="A1822" s="255"/>
      <c r="B1822" s="249"/>
      <c r="C1822" s="132"/>
      <c r="D1822" s="119">
        <v>6050</v>
      </c>
      <c r="E1822" s="121"/>
      <c r="F1822" s="122" t="s">
        <v>926</v>
      </c>
      <c r="G1822" s="123">
        <v>1000000</v>
      </c>
      <c r="H1822" s="124">
        <v>0</v>
      </c>
      <c r="I1822" s="124">
        <f t="shared" si="74"/>
        <v>0</v>
      </c>
      <c r="J1822" s="122" t="s">
        <v>927</v>
      </c>
      <c r="K1822" s="122"/>
      <c r="L1822" s="126"/>
    </row>
    <row r="1823" spans="1:12" s="129" customFormat="1" ht="38.25" customHeight="1">
      <c r="A1823" s="255"/>
      <c r="B1823" s="249"/>
      <c r="C1823" s="132"/>
      <c r="D1823" s="119">
        <v>6050</v>
      </c>
      <c r="E1823" s="121"/>
      <c r="F1823" s="122" t="s">
        <v>928</v>
      </c>
      <c r="G1823" s="123">
        <v>863812</v>
      </c>
      <c r="H1823" s="124">
        <v>0</v>
      </c>
      <c r="I1823" s="124">
        <f t="shared" si="74"/>
        <v>0</v>
      </c>
      <c r="J1823" s="122" t="s">
        <v>929</v>
      </c>
      <c r="K1823" s="122"/>
      <c r="L1823" s="126"/>
    </row>
    <row r="1824" spans="1:12" s="129" customFormat="1" ht="27.75" customHeight="1">
      <c r="A1824" s="255"/>
      <c r="B1824" s="249"/>
      <c r="C1824" s="132"/>
      <c r="D1824" s="119">
        <v>6050</v>
      </c>
      <c r="E1824" s="121"/>
      <c r="F1824" s="122" t="s">
        <v>930</v>
      </c>
      <c r="G1824" s="123">
        <v>300000</v>
      </c>
      <c r="H1824" s="124">
        <v>0</v>
      </c>
      <c r="I1824" s="124">
        <f t="shared" si="74"/>
        <v>0</v>
      </c>
      <c r="J1824" s="122" t="s">
        <v>931</v>
      </c>
      <c r="K1824" s="122"/>
      <c r="L1824" s="126"/>
    </row>
    <row r="1825" spans="1:12" s="129" customFormat="1" ht="29.25" customHeight="1">
      <c r="A1825" s="255"/>
      <c r="B1825" s="249"/>
      <c r="C1825" s="300"/>
      <c r="D1825" s="119">
        <v>6050</v>
      </c>
      <c r="E1825" s="121"/>
      <c r="F1825" s="122" t="s">
        <v>932</v>
      </c>
      <c r="G1825" s="123">
        <v>500000</v>
      </c>
      <c r="H1825" s="124">
        <v>0</v>
      </c>
      <c r="I1825" s="124">
        <f t="shared" si="74"/>
        <v>0</v>
      </c>
      <c r="J1825" s="122" t="s">
        <v>933</v>
      </c>
      <c r="K1825" s="122"/>
      <c r="L1825" s="126"/>
    </row>
    <row r="1826" spans="1:12" s="129" customFormat="1" ht="39.75" customHeight="1">
      <c r="A1826" s="255"/>
      <c r="B1826" s="249"/>
      <c r="C1826" s="132"/>
      <c r="D1826" s="119">
        <v>6050</v>
      </c>
      <c r="E1826" s="121"/>
      <c r="F1826" s="122" t="s">
        <v>934</v>
      </c>
      <c r="G1826" s="123">
        <v>400000</v>
      </c>
      <c r="H1826" s="124">
        <v>0</v>
      </c>
      <c r="I1826" s="124">
        <f t="shared" si="74"/>
        <v>0</v>
      </c>
      <c r="J1826" s="122" t="s">
        <v>935</v>
      </c>
      <c r="K1826" s="122"/>
      <c r="L1826" s="126"/>
    </row>
    <row r="1827" spans="1:12" s="127" customFormat="1" ht="12.75">
      <c r="A1827" s="255"/>
      <c r="B1827" s="249"/>
      <c r="C1827" s="91">
        <v>60016</v>
      </c>
      <c r="D1827" s="90"/>
      <c r="E1827" s="92"/>
      <c r="F1827" s="112" t="s">
        <v>936</v>
      </c>
      <c r="G1827" s="113">
        <f>SUM(G1828:G1834)</f>
        <v>1430260</v>
      </c>
      <c r="H1827" s="114">
        <f>SUM(H1828:H1834)</f>
        <v>55618.619999999995</v>
      </c>
      <c r="I1827" s="114">
        <f t="shared" si="74"/>
        <v>3.8887069483870067</v>
      </c>
      <c r="J1827" s="112"/>
      <c r="K1827" s="112"/>
      <c r="L1827" s="126"/>
    </row>
    <row r="1828" spans="1:12" s="129" customFormat="1" ht="39" customHeight="1">
      <c r="A1828" s="255"/>
      <c r="B1828" s="249"/>
      <c r="C1828" s="151"/>
      <c r="D1828" s="119">
        <v>4270</v>
      </c>
      <c r="E1828" s="121"/>
      <c r="F1828" s="122" t="s">
        <v>937</v>
      </c>
      <c r="G1828" s="123">
        <v>200000</v>
      </c>
      <c r="H1828" s="124">
        <v>29998.62</v>
      </c>
      <c r="I1828" s="124">
        <f t="shared" si="74"/>
        <v>14.99931</v>
      </c>
      <c r="J1828" s="122" t="s">
        <v>938</v>
      </c>
      <c r="K1828" s="122"/>
      <c r="L1828" s="126"/>
    </row>
    <row r="1829" spans="1:12" s="129" customFormat="1" ht="12.75" customHeight="1">
      <c r="A1829" s="255"/>
      <c r="B1829" s="256"/>
      <c r="C1829" s="151"/>
      <c r="D1829" s="119">
        <v>4270</v>
      </c>
      <c r="E1829" s="121"/>
      <c r="F1829" s="122" t="s">
        <v>939</v>
      </c>
      <c r="G1829" s="123">
        <v>70000</v>
      </c>
      <c r="H1829" s="124">
        <v>0</v>
      </c>
      <c r="I1829" s="124">
        <f t="shared" si="74"/>
        <v>0</v>
      </c>
      <c r="J1829" s="122" t="s">
        <v>940</v>
      </c>
      <c r="K1829" s="122"/>
      <c r="L1829" s="126"/>
    </row>
    <row r="1830" spans="1:12" s="129" customFormat="1" ht="12.75" customHeight="1">
      <c r="A1830" s="255"/>
      <c r="B1830" s="256"/>
      <c r="C1830" s="151"/>
      <c r="D1830" s="119">
        <v>4270</v>
      </c>
      <c r="E1830" s="121"/>
      <c r="F1830" s="122" t="s">
        <v>941</v>
      </c>
      <c r="G1830" s="123">
        <v>120000</v>
      </c>
      <c r="H1830" s="124">
        <v>0</v>
      </c>
      <c r="I1830" s="124">
        <f t="shared" si="74"/>
        <v>0</v>
      </c>
      <c r="J1830" s="122" t="s">
        <v>942</v>
      </c>
      <c r="K1830" s="122"/>
      <c r="L1830" s="126"/>
    </row>
    <row r="1831" spans="1:12" s="129" customFormat="1" ht="38.25" customHeight="1">
      <c r="A1831" s="255"/>
      <c r="B1831" s="256"/>
      <c r="C1831" s="151"/>
      <c r="D1831" s="148">
        <v>6050</v>
      </c>
      <c r="E1831" s="121"/>
      <c r="F1831" s="122" t="s">
        <v>943</v>
      </c>
      <c r="G1831" s="123">
        <v>400000</v>
      </c>
      <c r="H1831" s="124">
        <v>0</v>
      </c>
      <c r="I1831" s="124">
        <f t="shared" si="74"/>
        <v>0</v>
      </c>
      <c r="J1831" s="122" t="s">
        <v>944</v>
      </c>
      <c r="K1831" s="122"/>
      <c r="L1831" s="126"/>
    </row>
    <row r="1832" spans="1:12" s="129" customFormat="1" ht="28.5" customHeight="1">
      <c r="A1832" s="255"/>
      <c r="B1832" s="256"/>
      <c r="C1832" s="151"/>
      <c r="D1832" s="148">
        <v>6050</v>
      </c>
      <c r="E1832" s="121"/>
      <c r="F1832" s="257" t="s">
        <v>945</v>
      </c>
      <c r="G1832" s="123">
        <v>103660</v>
      </c>
      <c r="H1832" s="124">
        <v>0</v>
      </c>
      <c r="I1832" s="124">
        <f t="shared" si="74"/>
        <v>0</v>
      </c>
      <c r="J1832" s="122" t="s">
        <v>946</v>
      </c>
      <c r="K1832" s="122"/>
      <c r="L1832" s="126"/>
    </row>
    <row r="1833" spans="1:12" s="129" customFormat="1" ht="25.5" customHeight="1">
      <c r="A1833" s="255"/>
      <c r="B1833" s="256"/>
      <c r="C1833" s="151"/>
      <c r="D1833" s="148">
        <v>6050</v>
      </c>
      <c r="E1833" s="121"/>
      <c r="F1833" s="122" t="s">
        <v>947</v>
      </c>
      <c r="G1833" s="301">
        <v>500000</v>
      </c>
      <c r="H1833" s="124">
        <v>0</v>
      </c>
      <c r="I1833" s="302">
        <f t="shared" si="74"/>
        <v>0</v>
      </c>
      <c r="J1833" s="122" t="s">
        <v>948</v>
      </c>
      <c r="K1833" s="122"/>
      <c r="L1833" s="126"/>
    </row>
    <row r="1834" spans="1:12" s="129" customFormat="1" ht="39" customHeight="1">
      <c r="A1834" s="255"/>
      <c r="B1834" s="249"/>
      <c r="C1834" s="132"/>
      <c r="D1834" s="119">
        <v>6050</v>
      </c>
      <c r="E1834" s="121"/>
      <c r="F1834" s="122" t="s">
        <v>949</v>
      </c>
      <c r="G1834" s="123">
        <v>36600</v>
      </c>
      <c r="H1834" s="124">
        <v>25620</v>
      </c>
      <c r="I1834" s="124">
        <f t="shared" si="74"/>
        <v>70</v>
      </c>
      <c r="J1834" s="122" t="s">
        <v>950</v>
      </c>
      <c r="K1834" s="122"/>
      <c r="L1834" s="126"/>
    </row>
    <row r="1835" spans="1:12" s="127" customFormat="1" ht="12.75">
      <c r="A1835" s="255"/>
      <c r="B1835" s="249"/>
      <c r="C1835" s="130">
        <v>60017</v>
      </c>
      <c r="D1835" s="90"/>
      <c r="E1835" s="92"/>
      <c r="F1835" s="112" t="s">
        <v>951</v>
      </c>
      <c r="G1835" s="113">
        <f>SUM(G1836:G1837)</f>
        <v>32495</v>
      </c>
      <c r="H1835" s="114">
        <f>SUM(H1836:H1837)</f>
        <v>2494.9</v>
      </c>
      <c r="I1835" s="114">
        <f t="shared" si="74"/>
        <v>7.677796584089861</v>
      </c>
      <c r="J1835" s="112"/>
      <c r="K1835" s="112"/>
      <c r="L1835" s="126"/>
    </row>
    <row r="1836" spans="1:12" s="129" customFormat="1" ht="12.75" customHeight="1">
      <c r="A1836" s="255"/>
      <c r="B1836" s="249"/>
      <c r="C1836" s="132"/>
      <c r="D1836" s="119">
        <v>4270</v>
      </c>
      <c r="E1836" s="121"/>
      <c r="F1836" s="122" t="s">
        <v>952</v>
      </c>
      <c r="G1836" s="123">
        <v>30000</v>
      </c>
      <c r="H1836" s="124">
        <v>0</v>
      </c>
      <c r="I1836" s="124">
        <f t="shared" si="74"/>
        <v>0</v>
      </c>
      <c r="J1836" s="122" t="s">
        <v>953</v>
      </c>
      <c r="K1836" s="122"/>
      <c r="L1836" s="126"/>
    </row>
    <row r="1837" spans="1:12" s="129" customFormat="1" ht="12.75" customHeight="1">
      <c r="A1837" s="255"/>
      <c r="B1837" s="249"/>
      <c r="C1837" s="132"/>
      <c r="D1837" s="119">
        <v>6050</v>
      </c>
      <c r="E1837" s="121"/>
      <c r="F1837" s="122" t="s">
        <v>954</v>
      </c>
      <c r="G1837" s="123">
        <v>2495</v>
      </c>
      <c r="H1837" s="124">
        <v>2494.9</v>
      </c>
      <c r="I1837" s="124">
        <f t="shared" si="74"/>
        <v>99.99599198396794</v>
      </c>
      <c r="J1837" s="122" t="s">
        <v>955</v>
      </c>
      <c r="K1837" s="122"/>
      <c r="L1837" s="126"/>
    </row>
    <row r="1838" spans="1:12" s="127" customFormat="1" ht="12.75">
      <c r="A1838" s="255"/>
      <c r="B1838" s="249"/>
      <c r="C1838" s="91">
        <v>60095</v>
      </c>
      <c r="D1838" s="90"/>
      <c r="E1838" s="92"/>
      <c r="F1838" s="112" t="s">
        <v>956</v>
      </c>
      <c r="G1838" s="113">
        <f>SUM(G1839:G1860)</f>
        <v>2609000</v>
      </c>
      <c r="H1838" s="114">
        <f>SUM(H1839:H1860)</f>
        <v>318365.68</v>
      </c>
      <c r="I1838" s="114">
        <f t="shared" si="74"/>
        <v>12.202594097355309</v>
      </c>
      <c r="J1838" s="112"/>
      <c r="K1838" s="112"/>
      <c r="L1838" s="126"/>
    </row>
    <row r="1839" spans="1:12" s="127" customFormat="1" ht="12.75" customHeight="1">
      <c r="A1839" s="255"/>
      <c r="B1839" s="256"/>
      <c r="C1839" s="151"/>
      <c r="D1839" s="148">
        <v>4210</v>
      </c>
      <c r="E1839" s="121"/>
      <c r="F1839" s="122" t="s">
        <v>957</v>
      </c>
      <c r="G1839" s="123">
        <v>98000</v>
      </c>
      <c r="H1839" s="124">
        <v>87713.73</v>
      </c>
      <c r="I1839" s="124">
        <f t="shared" si="74"/>
        <v>89.50380612244896</v>
      </c>
      <c r="J1839" s="122" t="s">
        <v>723</v>
      </c>
      <c r="K1839" s="122"/>
      <c r="L1839" s="126"/>
    </row>
    <row r="1840" spans="1:12" s="127" customFormat="1" ht="12.75" customHeight="1">
      <c r="A1840" s="255"/>
      <c r="B1840" s="256"/>
      <c r="C1840" s="151"/>
      <c r="D1840" s="148">
        <v>4210</v>
      </c>
      <c r="E1840" s="121"/>
      <c r="F1840" s="122" t="s">
        <v>958</v>
      </c>
      <c r="G1840" s="123">
        <v>1000</v>
      </c>
      <c r="H1840" s="124">
        <v>946.12</v>
      </c>
      <c r="I1840" s="124">
        <f t="shared" si="74"/>
        <v>94.612</v>
      </c>
      <c r="J1840" s="122" t="s">
        <v>959</v>
      </c>
      <c r="K1840" s="122"/>
      <c r="L1840" s="126"/>
    </row>
    <row r="1841" spans="1:12" s="129" customFormat="1" ht="12.75" customHeight="1">
      <c r="A1841" s="255"/>
      <c r="B1841" s="249"/>
      <c r="C1841" s="150"/>
      <c r="D1841" s="119">
        <v>4270</v>
      </c>
      <c r="E1841" s="121"/>
      <c r="F1841" s="122" t="s">
        <v>960</v>
      </c>
      <c r="G1841" s="123">
        <v>880000</v>
      </c>
      <c r="H1841" s="124">
        <v>0</v>
      </c>
      <c r="I1841" s="124">
        <f t="shared" si="74"/>
        <v>0</v>
      </c>
      <c r="J1841" s="122" t="s">
        <v>961</v>
      </c>
      <c r="K1841" s="122"/>
      <c r="L1841" s="126"/>
    </row>
    <row r="1842" spans="1:12" s="129" customFormat="1" ht="27" customHeight="1">
      <c r="A1842" s="255"/>
      <c r="B1842" s="249"/>
      <c r="C1842" s="151"/>
      <c r="D1842" s="119">
        <v>4270</v>
      </c>
      <c r="E1842" s="121"/>
      <c r="F1842" s="122" t="s">
        <v>962</v>
      </c>
      <c r="G1842" s="123">
        <v>65000</v>
      </c>
      <c r="H1842" s="124">
        <v>0</v>
      </c>
      <c r="I1842" s="124">
        <f t="shared" si="74"/>
        <v>0</v>
      </c>
      <c r="J1842" s="122" t="s">
        <v>963</v>
      </c>
      <c r="K1842" s="122"/>
      <c r="L1842" s="126"/>
    </row>
    <row r="1843" spans="1:12" s="129" customFormat="1" ht="12.75" customHeight="1">
      <c r="A1843" s="255"/>
      <c r="B1843" s="249"/>
      <c r="C1843" s="151"/>
      <c r="D1843" s="119">
        <v>4270</v>
      </c>
      <c r="E1843" s="121"/>
      <c r="F1843" s="122" t="s">
        <v>964</v>
      </c>
      <c r="G1843" s="123">
        <v>150000</v>
      </c>
      <c r="H1843" s="124">
        <v>0</v>
      </c>
      <c r="I1843" s="124">
        <f t="shared" si="74"/>
        <v>0</v>
      </c>
      <c r="J1843" s="122" t="s">
        <v>965</v>
      </c>
      <c r="K1843" s="122"/>
      <c r="L1843" s="126"/>
    </row>
    <row r="1844" spans="1:12" s="129" customFormat="1" ht="12.75" customHeight="1">
      <c r="A1844" s="255"/>
      <c r="B1844" s="249"/>
      <c r="C1844" s="151"/>
      <c r="D1844" s="119">
        <v>4270</v>
      </c>
      <c r="E1844" s="121"/>
      <c r="F1844" s="122" t="s">
        <v>966</v>
      </c>
      <c r="G1844" s="123">
        <v>250000</v>
      </c>
      <c r="H1844" s="124">
        <v>0</v>
      </c>
      <c r="I1844" s="124">
        <f t="shared" si="74"/>
        <v>0</v>
      </c>
      <c r="J1844" s="122" t="s">
        <v>848</v>
      </c>
      <c r="K1844" s="122"/>
      <c r="L1844" s="297">
        <f>SUM(H1841:H1850)</f>
        <v>129555.06999999999</v>
      </c>
    </row>
    <row r="1845" spans="1:12" s="129" customFormat="1" ht="12.75" customHeight="1">
      <c r="A1845" s="255"/>
      <c r="B1845" s="249"/>
      <c r="C1845" s="151"/>
      <c r="D1845" s="119">
        <v>4270</v>
      </c>
      <c r="E1845" s="121"/>
      <c r="F1845" s="122" t="s">
        <v>967</v>
      </c>
      <c r="G1845" s="123">
        <v>100000</v>
      </c>
      <c r="H1845" s="124">
        <v>99997.45</v>
      </c>
      <c r="I1845" s="124">
        <f t="shared" si="74"/>
        <v>99.99745</v>
      </c>
      <c r="J1845" s="122" t="s">
        <v>968</v>
      </c>
      <c r="K1845" s="122"/>
      <c r="L1845" s="126"/>
    </row>
    <row r="1846" spans="1:12" s="129" customFormat="1" ht="12.75" customHeight="1">
      <c r="A1846" s="255"/>
      <c r="B1846" s="249"/>
      <c r="C1846" s="151"/>
      <c r="D1846" s="119">
        <v>4270</v>
      </c>
      <c r="E1846" s="121"/>
      <c r="F1846" s="122" t="s">
        <v>969</v>
      </c>
      <c r="G1846" s="123">
        <v>30000</v>
      </c>
      <c r="H1846" s="124">
        <v>0</v>
      </c>
      <c r="I1846" s="124">
        <f t="shared" si="74"/>
        <v>0</v>
      </c>
      <c r="J1846" s="122" t="s">
        <v>970</v>
      </c>
      <c r="K1846" s="122"/>
      <c r="L1846" s="126"/>
    </row>
    <row r="1847" spans="1:12" s="129" customFormat="1" ht="27.75" customHeight="1">
      <c r="A1847" s="255"/>
      <c r="B1847" s="249"/>
      <c r="C1847" s="299"/>
      <c r="D1847" s="119">
        <v>4270</v>
      </c>
      <c r="E1847" s="121"/>
      <c r="F1847" s="122" t="s">
        <v>971</v>
      </c>
      <c r="G1847" s="123">
        <v>65000</v>
      </c>
      <c r="H1847" s="124">
        <v>0</v>
      </c>
      <c r="I1847" s="124">
        <f t="shared" si="74"/>
        <v>0</v>
      </c>
      <c r="J1847" s="122" t="s">
        <v>972</v>
      </c>
      <c r="K1847" s="122"/>
      <c r="L1847" s="126"/>
    </row>
    <row r="1848" spans="1:12" s="129" customFormat="1" ht="12.75" customHeight="1">
      <c r="A1848" s="255"/>
      <c r="B1848" s="249"/>
      <c r="C1848" s="151"/>
      <c r="D1848" s="119">
        <v>4270</v>
      </c>
      <c r="E1848" s="121"/>
      <c r="F1848" s="122" t="s">
        <v>973</v>
      </c>
      <c r="G1848" s="123">
        <v>30000</v>
      </c>
      <c r="H1848" s="124">
        <v>29557.62</v>
      </c>
      <c r="I1848" s="124">
        <f t="shared" si="74"/>
        <v>98.52539999999999</v>
      </c>
      <c r="J1848" s="122" t="s">
        <v>974</v>
      </c>
      <c r="K1848" s="122"/>
      <c r="L1848" s="126"/>
    </row>
    <row r="1849" spans="1:12" s="129" customFormat="1" ht="12.75" customHeight="1">
      <c r="A1849" s="255"/>
      <c r="B1849" s="249"/>
      <c r="C1849" s="151"/>
      <c r="D1849" s="119">
        <v>4270</v>
      </c>
      <c r="E1849" s="121"/>
      <c r="F1849" s="122" t="s">
        <v>975</v>
      </c>
      <c r="G1849" s="123">
        <v>30000</v>
      </c>
      <c r="H1849" s="124">
        <v>0</v>
      </c>
      <c r="I1849" s="124">
        <f aca="true" t="shared" si="75" ref="I1849:I1885">H1849/G1849*100</f>
        <v>0</v>
      </c>
      <c r="J1849" s="122" t="s">
        <v>976</v>
      </c>
      <c r="K1849" s="122"/>
      <c r="L1849" s="126"/>
    </row>
    <row r="1850" spans="1:12" s="129" customFormat="1" ht="12.75" customHeight="1">
      <c r="A1850" s="255"/>
      <c r="B1850" s="249"/>
      <c r="C1850" s="151"/>
      <c r="D1850" s="119">
        <v>4270</v>
      </c>
      <c r="E1850" s="121"/>
      <c r="F1850" s="122" t="s">
        <v>977</v>
      </c>
      <c r="G1850" s="123">
        <v>100000</v>
      </c>
      <c r="H1850" s="124">
        <v>0</v>
      </c>
      <c r="I1850" s="124">
        <f t="shared" si="75"/>
        <v>0</v>
      </c>
      <c r="J1850" s="122" t="s">
        <v>978</v>
      </c>
      <c r="K1850" s="122"/>
      <c r="L1850" s="126"/>
    </row>
    <row r="1851" spans="1:12" s="129" customFormat="1" ht="12.75" customHeight="1">
      <c r="A1851" s="255"/>
      <c r="B1851" s="249"/>
      <c r="C1851" s="151"/>
      <c r="D1851" s="119">
        <v>4270</v>
      </c>
      <c r="E1851" s="121"/>
      <c r="F1851" s="122" t="s">
        <v>979</v>
      </c>
      <c r="G1851" s="123">
        <v>400000</v>
      </c>
      <c r="H1851" s="124">
        <v>0</v>
      </c>
      <c r="I1851" s="124">
        <f t="shared" si="75"/>
        <v>0</v>
      </c>
      <c r="J1851" s="122" t="s">
        <v>980</v>
      </c>
      <c r="K1851" s="122"/>
      <c r="L1851" s="126"/>
    </row>
    <row r="1852" spans="1:12" s="129" customFormat="1" ht="12.75" customHeight="1">
      <c r="A1852" s="255"/>
      <c r="B1852" s="249"/>
      <c r="C1852" s="151"/>
      <c r="D1852" s="119">
        <v>4270</v>
      </c>
      <c r="E1852" s="121"/>
      <c r="F1852" s="122" t="s">
        <v>981</v>
      </c>
      <c r="G1852" s="123">
        <v>30000</v>
      </c>
      <c r="H1852" s="124">
        <v>0</v>
      </c>
      <c r="I1852" s="124">
        <f t="shared" si="75"/>
        <v>0</v>
      </c>
      <c r="J1852" s="122" t="s">
        <v>982</v>
      </c>
      <c r="K1852" s="122"/>
      <c r="L1852" s="126"/>
    </row>
    <row r="1853" spans="1:12" s="129" customFormat="1" ht="12.75" customHeight="1">
      <c r="A1853" s="255"/>
      <c r="B1853" s="249"/>
      <c r="C1853" s="151"/>
      <c r="D1853" s="119">
        <v>4270</v>
      </c>
      <c r="E1853" s="121"/>
      <c r="F1853" s="122" t="s">
        <v>983</v>
      </c>
      <c r="G1853" s="123">
        <v>12000</v>
      </c>
      <c r="H1853" s="124">
        <v>0</v>
      </c>
      <c r="I1853" s="124">
        <f t="shared" si="75"/>
        <v>0</v>
      </c>
      <c r="J1853" s="122" t="s">
        <v>984</v>
      </c>
      <c r="K1853" s="122"/>
      <c r="L1853" s="126"/>
    </row>
    <row r="1854" spans="1:12" s="129" customFormat="1" ht="12.75" customHeight="1">
      <c r="A1854" s="255"/>
      <c r="B1854" s="249"/>
      <c r="C1854" s="151"/>
      <c r="D1854" s="119">
        <v>4270</v>
      </c>
      <c r="E1854" s="121"/>
      <c r="F1854" s="122" t="s">
        <v>985</v>
      </c>
      <c r="G1854" s="123">
        <v>56000</v>
      </c>
      <c r="H1854" s="124">
        <v>0</v>
      </c>
      <c r="I1854" s="124">
        <f t="shared" si="75"/>
        <v>0</v>
      </c>
      <c r="J1854" s="122" t="s">
        <v>986</v>
      </c>
      <c r="K1854" s="122"/>
      <c r="L1854" s="126"/>
    </row>
    <row r="1855" spans="1:12" s="129" customFormat="1" ht="12.75" customHeight="1">
      <c r="A1855" s="255"/>
      <c r="B1855" s="249"/>
      <c r="C1855" s="151"/>
      <c r="D1855" s="119">
        <v>4300</v>
      </c>
      <c r="E1855" s="121"/>
      <c r="F1855" s="122" t="s">
        <v>987</v>
      </c>
      <c r="G1855" s="123">
        <v>120000</v>
      </c>
      <c r="H1855" s="124">
        <v>0</v>
      </c>
      <c r="I1855" s="124">
        <f t="shared" si="75"/>
        <v>0</v>
      </c>
      <c r="J1855" s="122" t="s">
        <v>988</v>
      </c>
      <c r="K1855" s="122"/>
      <c r="L1855" s="126"/>
    </row>
    <row r="1856" spans="1:12" s="129" customFormat="1" ht="12.75" customHeight="1">
      <c r="A1856" s="255"/>
      <c r="B1856" s="249"/>
      <c r="C1856" s="151"/>
      <c r="D1856" s="273">
        <v>4300</v>
      </c>
      <c r="E1856" s="274"/>
      <c r="F1856" s="122" t="s">
        <v>989</v>
      </c>
      <c r="G1856" s="123">
        <v>97000</v>
      </c>
      <c r="H1856" s="124">
        <v>45000.42</v>
      </c>
      <c r="I1856" s="124">
        <f t="shared" si="75"/>
        <v>46.39218556701031</v>
      </c>
      <c r="J1856" s="122" t="s">
        <v>848</v>
      </c>
      <c r="K1856" s="122"/>
      <c r="L1856" s="126"/>
    </row>
    <row r="1857" spans="1:12" s="129" customFormat="1" ht="12.75" customHeight="1">
      <c r="A1857" s="255"/>
      <c r="B1857" s="249"/>
      <c r="C1857" s="151"/>
      <c r="D1857" s="119">
        <v>4300</v>
      </c>
      <c r="E1857" s="121"/>
      <c r="F1857" s="122" t="s">
        <v>990</v>
      </c>
      <c r="G1857" s="123">
        <v>15000</v>
      </c>
      <c r="H1857" s="124">
        <v>7499.34</v>
      </c>
      <c r="I1857" s="124">
        <f t="shared" si="75"/>
        <v>49.9956</v>
      </c>
      <c r="J1857" s="122" t="s">
        <v>848</v>
      </c>
      <c r="K1857" s="122"/>
      <c r="L1857" s="126"/>
    </row>
    <row r="1858" spans="1:12" s="129" customFormat="1" ht="12.75" customHeight="1">
      <c r="A1858" s="255"/>
      <c r="B1858" s="249"/>
      <c r="C1858" s="151"/>
      <c r="D1858" s="119">
        <v>4300</v>
      </c>
      <c r="E1858" s="121"/>
      <c r="F1858" s="122" t="s">
        <v>991</v>
      </c>
      <c r="G1858" s="123">
        <v>35000</v>
      </c>
      <c r="H1858" s="124">
        <v>7763.64</v>
      </c>
      <c r="I1858" s="124">
        <f t="shared" si="75"/>
        <v>22.18182857142857</v>
      </c>
      <c r="J1858" s="122" t="s">
        <v>992</v>
      </c>
      <c r="K1858" s="122"/>
      <c r="L1858" s="126"/>
    </row>
    <row r="1859" spans="1:12" s="129" customFormat="1" ht="12.75" customHeight="1">
      <c r="A1859" s="255"/>
      <c r="B1859" s="249"/>
      <c r="C1859" s="299"/>
      <c r="D1859" s="119">
        <v>4590</v>
      </c>
      <c r="E1859" s="121"/>
      <c r="F1859" s="122" t="s">
        <v>993</v>
      </c>
      <c r="G1859" s="123">
        <v>30000</v>
      </c>
      <c r="H1859" s="124">
        <v>26280.36</v>
      </c>
      <c r="I1859" s="124">
        <f t="shared" si="75"/>
        <v>87.6012</v>
      </c>
      <c r="J1859" s="122" t="s">
        <v>848</v>
      </c>
      <c r="K1859" s="122"/>
      <c r="L1859" s="126"/>
    </row>
    <row r="1860" spans="1:12" s="129" customFormat="1" ht="12.75" customHeight="1">
      <c r="A1860" s="268"/>
      <c r="B1860" s="96"/>
      <c r="C1860" s="132"/>
      <c r="D1860" s="160">
        <v>4610</v>
      </c>
      <c r="E1860" s="121"/>
      <c r="F1860" s="122" t="s">
        <v>994</v>
      </c>
      <c r="G1860" s="123">
        <v>15000</v>
      </c>
      <c r="H1860" s="124">
        <v>13607</v>
      </c>
      <c r="I1860" s="124">
        <f t="shared" si="75"/>
        <v>90.71333333333334</v>
      </c>
      <c r="J1860" s="122" t="s">
        <v>848</v>
      </c>
      <c r="K1860" s="122"/>
      <c r="L1860" s="126"/>
    </row>
    <row r="1861" spans="1:12" s="127" customFormat="1" ht="12.75">
      <c r="A1861" s="89"/>
      <c r="B1861" s="254"/>
      <c r="C1861" s="91">
        <v>70001</v>
      </c>
      <c r="D1861" s="90"/>
      <c r="E1861" s="92"/>
      <c r="F1861" s="112" t="s">
        <v>811</v>
      </c>
      <c r="G1861" s="113">
        <f>SUM(G1862:G1863)</f>
        <v>520000</v>
      </c>
      <c r="H1861" s="114">
        <f>SUM(H1862:H1863)</f>
        <v>100000</v>
      </c>
      <c r="I1861" s="114">
        <f t="shared" si="75"/>
        <v>19.230769230769234</v>
      </c>
      <c r="J1861" s="112"/>
      <c r="K1861" s="112"/>
      <c r="L1861" s="126"/>
    </row>
    <row r="1862" spans="1:12" s="129" customFormat="1" ht="12.75" customHeight="1">
      <c r="A1862" s="89"/>
      <c r="B1862" s="249"/>
      <c r="C1862" s="244"/>
      <c r="D1862" s="119">
        <v>2650</v>
      </c>
      <c r="E1862" s="121"/>
      <c r="F1862" s="122" t="s">
        <v>995</v>
      </c>
      <c r="G1862" s="123">
        <v>200000</v>
      </c>
      <c r="H1862" s="124">
        <v>100000</v>
      </c>
      <c r="I1862" s="124">
        <f t="shared" si="75"/>
        <v>50</v>
      </c>
      <c r="J1862" s="122" t="s">
        <v>996</v>
      </c>
      <c r="K1862" s="122"/>
      <c r="L1862" s="126"/>
    </row>
    <row r="1863" spans="1:12" s="129" customFormat="1" ht="28.5" customHeight="1">
      <c r="A1863" s="89"/>
      <c r="B1863" s="249"/>
      <c r="C1863" s="244"/>
      <c r="D1863" s="119">
        <v>4270</v>
      </c>
      <c r="E1863" s="121"/>
      <c r="F1863" s="122" t="s">
        <v>997</v>
      </c>
      <c r="G1863" s="123">
        <v>320000</v>
      </c>
      <c r="H1863" s="124">
        <v>0</v>
      </c>
      <c r="I1863" s="124">
        <f t="shared" si="75"/>
        <v>0</v>
      </c>
      <c r="J1863" s="122" t="s">
        <v>998</v>
      </c>
      <c r="K1863" s="122"/>
      <c r="L1863" s="126"/>
    </row>
    <row r="1864" spans="1:12" s="127" customFormat="1" ht="12.75">
      <c r="A1864" s="89"/>
      <c r="B1864" s="249"/>
      <c r="C1864" s="170">
        <v>70005</v>
      </c>
      <c r="D1864" s="90"/>
      <c r="E1864" s="92"/>
      <c r="F1864" s="112" t="s">
        <v>800</v>
      </c>
      <c r="G1864" s="113">
        <f>SUM(G1865:G1868)</f>
        <v>3016006</v>
      </c>
      <c r="H1864" s="114">
        <f>SUM(H1865:H1868)</f>
        <v>69839</v>
      </c>
      <c r="I1864" s="114">
        <f t="shared" si="75"/>
        <v>2.3156121042199516</v>
      </c>
      <c r="J1864" s="112"/>
      <c r="K1864" s="112"/>
      <c r="L1864" s="126"/>
    </row>
    <row r="1865" spans="1:12" s="129" customFormat="1" ht="12.75" customHeight="1">
      <c r="A1865" s="118"/>
      <c r="B1865" s="251"/>
      <c r="C1865" s="244"/>
      <c r="D1865" s="119">
        <v>4590</v>
      </c>
      <c r="E1865" s="121"/>
      <c r="F1865" s="122" t="s">
        <v>999</v>
      </c>
      <c r="G1865" s="123">
        <v>400000</v>
      </c>
      <c r="H1865" s="124">
        <v>0</v>
      </c>
      <c r="I1865" s="124">
        <f>H1865/G1865*100</f>
        <v>0</v>
      </c>
      <c r="J1865" s="122" t="s">
        <v>1000</v>
      </c>
      <c r="K1865" s="122"/>
      <c r="L1865" s="126"/>
    </row>
    <row r="1866" spans="1:12" s="129" customFormat="1" ht="12.75" customHeight="1">
      <c r="A1866" s="118"/>
      <c r="B1866" s="251"/>
      <c r="C1866" s="244"/>
      <c r="D1866" s="119">
        <v>4590</v>
      </c>
      <c r="E1866" s="121"/>
      <c r="F1866" s="122" t="s">
        <v>1001</v>
      </c>
      <c r="G1866" s="123">
        <v>70000</v>
      </c>
      <c r="H1866" s="124">
        <v>69839</v>
      </c>
      <c r="I1866" s="124">
        <f>H1866/G1866*100</f>
        <v>99.77000000000001</v>
      </c>
      <c r="J1866" s="122" t="s">
        <v>1002</v>
      </c>
      <c r="K1866" s="122"/>
      <c r="L1866" s="126"/>
    </row>
    <row r="1867" spans="1:12" s="129" customFormat="1" ht="12.75" customHeight="1">
      <c r="A1867" s="118"/>
      <c r="B1867" s="251"/>
      <c r="C1867" s="244"/>
      <c r="D1867" s="119">
        <v>6050</v>
      </c>
      <c r="E1867" s="121"/>
      <c r="F1867" s="122" t="s">
        <v>1003</v>
      </c>
      <c r="G1867" s="123">
        <v>666006</v>
      </c>
      <c r="H1867" s="124">
        <v>0</v>
      </c>
      <c r="I1867" s="124">
        <f t="shared" si="75"/>
        <v>0</v>
      </c>
      <c r="J1867" s="122" t="s">
        <v>1004</v>
      </c>
      <c r="K1867" s="122"/>
      <c r="L1867" s="126"/>
    </row>
    <row r="1868" spans="1:12" s="129" customFormat="1" ht="39" customHeight="1">
      <c r="A1868" s="89"/>
      <c r="B1868" s="249"/>
      <c r="C1868" s="244"/>
      <c r="D1868" s="119">
        <v>6050</v>
      </c>
      <c r="E1868" s="121"/>
      <c r="F1868" s="122" t="s">
        <v>1005</v>
      </c>
      <c r="G1868" s="123">
        <v>1880000</v>
      </c>
      <c r="H1868" s="124">
        <v>0</v>
      </c>
      <c r="I1868" s="124">
        <f t="shared" si="75"/>
        <v>0</v>
      </c>
      <c r="J1868" s="122" t="s">
        <v>1006</v>
      </c>
      <c r="K1868" s="122"/>
      <c r="L1868" s="126"/>
    </row>
    <row r="1869" spans="1:12" s="127" customFormat="1" ht="12.75">
      <c r="A1869" s="89"/>
      <c r="B1869" s="249"/>
      <c r="C1869" s="91">
        <v>70095</v>
      </c>
      <c r="D1869" s="90"/>
      <c r="E1869" s="92"/>
      <c r="F1869" s="112" t="s">
        <v>795</v>
      </c>
      <c r="G1869" s="113">
        <f>SUM(G1870:G1874)</f>
        <v>425200</v>
      </c>
      <c r="H1869" s="114">
        <f>SUM(H1870:H1874)</f>
        <v>12200</v>
      </c>
      <c r="I1869" s="114">
        <f t="shared" si="75"/>
        <v>2.8692380056444025</v>
      </c>
      <c r="J1869" s="112"/>
      <c r="K1869" s="112"/>
      <c r="L1869" s="126"/>
    </row>
    <row r="1870" spans="1:12" s="129" customFormat="1" ht="12.75" customHeight="1">
      <c r="A1870" s="118"/>
      <c r="B1870" s="251"/>
      <c r="C1870" s="146"/>
      <c r="D1870" s="119">
        <v>6050</v>
      </c>
      <c r="E1870" s="121"/>
      <c r="F1870" s="122" t="s">
        <v>1007</v>
      </c>
      <c r="G1870" s="123">
        <v>240000</v>
      </c>
      <c r="H1870" s="124">
        <v>0</v>
      </c>
      <c r="I1870" s="124">
        <f t="shared" si="75"/>
        <v>0</v>
      </c>
      <c r="J1870" s="122" t="s">
        <v>1008</v>
      </c>
      <c r="K1870" s="122"/>
      <c r="L1870" s="126"/>
    </row>
    <row r="1871" spans="1:12" s="129" customFormat="1" ht="12.75" customHeight="1">
      <c r="A1871" s="118"/>
      <c r="B1871" s="251"/>
      <c r="C1871" s="146"/>
      <c r="D1871" s="119">
        <v>6050</v>
      </c>
      <c r="E1871" s="121"/>
      <c r="F1871" s="122" t="s">
        <v>1009</v>
      </c>
      <c r="G1871" s="123">
        <v>18000</v>
      </c>
      <c r="H1871" s="124">
        <v>0</v>
      </c>
      <c r="I1871" s="124">
        <f t="shared" si="75"/>
        <v>0</v>
      </c>
      <c r="J1871" s="122" t="s">
        <v>1010</v>
      </c>
      <c r="K1871" s="122"/>
      <c r="L1871" s="126"/>
    </row>
    <row r="1872" spans="1:12" s="129" customFormat="1" ht="12.75" customHeight="1">
      <c r="A1872" s="118"/>
      <c r="B1872" s="251"/>
      <c r="C1872" s="146"/>
      <c r="D1872" s="119">
        <v>6050</v>
      </c>
      <c r="E1872" s="121"/>
      <c r="F1872" s="122" t="s">
        <v>1011</v>
      </c>
      <c r="G1872" s="123">
        <v>12200</v>
      </c>
      <c r="H1872" s="124">
        <v>12200</v>
      </c>
      <c r="I1872" s="124">
        <f t="shared" si="75"/>
        <v>100</v>
      </c>
      <c r="J1872" s="122" t="s">
        <v>1012</v>
      </c>
      <c r="K1872" s="122"/>
      <c r="L1872" s="126"/>
    </row>
    <row r="1873" spans="1:12" s="129" customFormat="1" ht="12.75" customHeight="1">
      <c r="A1873" s="118"/>
      <c r="B1873" s="251"/>
      <c r="C1873" s="146"/>
      <c r="D1873" s="119">
        <v>6050</v>
      </c>
      <c r="E1873" s="121"/>
      <c r="F1873" s="122" t="s">
        <v>1013</v>
      </c>
      <c r="G1873" s="123">
        <v>120000</v>
      </c>
      <c r="H1873" s="124">
        <v>0</v>
      </c>
      <c r="I1873" s="124">
        <f t="shared" si="75"/>
        <v>0</v>
      </c>
      <c r="J1873" s="122" t="s">
        <v>1014</v>
      </c>
      <c r="K1873" s="122"/>
      <c r="L1873" s="126"/>
    </row>
    <row r="1874" spans="1:12" s="160" customFormat="1" ht="12.75" customHeight="1">
      <c r="A1874" s="118"/>
      <c r="B1874" s="251"/>
      <c r="C1874" s="244"/>
      <c r="D1874" s="119">
        <v>6050</v>
      </c>
      <c r="E1874" s="121"/>
      <c r="F1874" s="122" t="s">
        <v>1015</v>
      </c>
      <c r="G1874" s="123">
        <v>35000</v>
      </c>
      <c r="H1874" s="124">
        <v>0</v>
      </c>
      <c r="I1874" s="124">
        <f t="shared" si="75"/>
        <v>0</v>
      </c>
      <c r="J1874" s="122" t="s">
        <v>1016</v>
      </c>
      <c r="K1874" s="122"/>
      <c r="L1874" s="126"/>
    </row>
    <row r="1875" spans="1:12" s="127" customFormat="1" ht="12.75">
      <c r="A1875" s="253"/>
      <c r="B1875" s="249"/>
      <c r="C1875" s="130">
        <v>71014</v>
      </c>
      <c r="D1875" s="90"/>
      <c r="E1875" s="92"/>
      <c r="F1875" s="112" t="s">
        <v>806</v>
      </c>
      <c r="G1875" s="113">
        <f>SUM(G1876)</f>
        <v>40000</v>
      </c>
      <c r="H1875" s="114">
        <f>SUM(H1876)</f>
        <v>5856</v>
      </c>
      <c r="I1875" s="114">
        <f t="shared" si="75"/>
        <v>14.64</v>
      </c>
      <c r="J1875" s="112"/>
      <c r="K1875" s="112"/>
      <c r="L1875" s="126"/>
    </row>
    <row r="1876" spans="1:12" s="127" customFormat="1" ht="12.75" customHeight="1">
      <c r="A1876" s="253"/>
      <c r="B1876" s="249"/>
      <c r="C1876" s="128"/>
      <c r="D1876" s="119">
        <v>4300</v>
      </c>
      <c r="E1876" s="121"/>
      <c r="F1876" s="122" t="s">
        <v>1017</v>
      </c>
      <c r="G1876" s="123">
        <v>40000</v>
      </c>
      <c r="H1876" s="124">
        <v>5856</v>
      </c>
      <c r="I1876" s="124">
        <f t="shared" si="75"/>
        <v>14.64</v>
      </c>
      <c r="J1876" s="122" t="s">
        <v>970</v>
      </c>
      <c r="K1876" s="122"/>
      <c r="L1876" s="126"/>
    </row>
    <row r="1877" spans="1:12" s="127" customFormat="1" ht="12.75">
      <c r="A1877" s="253"/>
      <c r="B1877" s="249"/>
      <c r="C1877" s="128">
        <v>71095</v>
      </c>
      <c r="D1877" s="206"/>
      <c r="F1877" s="112" t="s">
        <v>743</v>
      </c>
      <c r="G1877" s="113">
        <f>SUM(G1878)</f>
        <v>15000</v>
      </c>
      <c r="H1877" s="114">
        <f>SUM(H1878)</f>
        <v>1781.17</v>
      </c>
      <c r="I1877" s="114">
        <f t="shared" si="75"/>
        <v>11.874466666666667</v>
      </c>
      <c r="J1877" s="112"/>
      <c r="K1877" s="112"/>
      <c r="L1877" s="126"/>
    </row>
    <row r="1878" spans="1:12" s="129" customFormat="1" ht="12.75" customHeight="1">
      <c r="A1878" s="275"/>
      <c r="B1878" s="251"/>
      <c r="C1878" s="151"/>
      <c r="D1878" s="210">
        <v>4300</v>
      </c>
      <c r="F1878" s="122" t="s">
        <v>1018</v>
      </c>
      <c r="G1878" s="123">
        <v>15000</v>
      </c>
      <c r="H1878" s="124">
        <v>1781.17</v>
      </c>
      <c r="I1878" s="124">
        <f t="shared" si="75"/>
        <v>11.874466666666667</v>
      </c>
      <c r="J1878" s="122" t="s">
        <v>970</v>
      </c>
      <c r="K1878" s="122"/>
      <c r="L1878" s="126"/>
    </row>
    <row r="1879" spans="1:12" s="127" customFormat="1" ht="12.75" customHeight="1">
      <c r="A1879" s="253"/>
      <c r="B1879" s="249"/>
      <c r="C1879" s="128">
        <v>75022</v>
      </c>
      <c r="D1879" s="206"/>
      <c r="F1879" s="112" t="s">
        <v>423</v>
      </c>
      <c r="G1879" s="113">
        <f>SUM(G1880:G1880)</f>
        <v>4000</v>
      </c>
      <c r="H1879" s="114">
        <f>SUM(H1880:H1880)</f>
        <v>3987.53</v>
      </c>
      <c r="I1879" s="114">
        <f t="shared" si="75"/>
        <v>99.68825</v>
      </c>
      <c r="J1879" s="112"/>
      <c r="K1879" s="112"/>
      <c r="L1879" s="126"/>
    </row>
    <row r="1880" spans="1:12" s="129" customFormat="1" ht="12.75" customHeight="1">
      <c r="A1880" s="275"/>
      <c r="B1880" s="251"/>
      <c r="C1880" s="151"/>
      <c r="D1880" s="210">
        <v>4270</v>
      </c>
      <c r="F1880" s="122" t="s">
        <v>1019</v>
      </c>
      <c r="G1880" s="123">
        <v>4000</v>
      </c>
      <c r="H1880" s="124">
        <v>3987.53</v>
      </c>
      <c r="I1880" s="124">
        <f t="shared" si="75"/>
        <v>99.68825</v>
      </c>
      <c r="J1880" s="122" t="s">
        <v>862</v>
      </c>
      <c r="K1880" s="122"/>
      <c r="L1880" s="126"/>
    </row>
    <row r="1881" spans="1:12" s="127" customFormat="1" ht="12.75">
      <c r="A1881" s="253"/>
      <c r="B1881" s="249"/>
      <c r="C1881" s="128">
        <v>75411</v>
      </c>
      <c r="D1881" s="206"/>
      <c r="F1881" s="112" t="s">
        <v>310</v>
      </c>
      <c r="G1881" s="113">
        <f>SUM(G1882)</f>
        <v>400000</v>
      </c>
      <c r="H1881" s="114">
        <f>SUM(H1882)</f>
        <v>0</v>
      </c>
      <c r="I1881" s="114">
        <f t="shared" si="75"/>
        <v>0</v>
      </c>
      <c r="J1881" s="112"/>
      <c r="K1881" s="112"/>
      <c r="L1881" s="154"/>
    </row>
    <row r="1882" spans="1:12" s="129" customFormat="1" ht="12.75" customHeight="1">
      <c r="A1882" s="275"/>
      <c r="B1882" s="251"/>
      <c r="C1882" s="151"/>
      <c r="D1882" s="210">
        <v>6050</v>
      </c>
      <c r="F1882" s="122" t="s">
        <v>1020</v>
      </c>
      <c r="G1882" s="123">
        <v>400000</v>
      </c>
      <c r="H1882" s="124">
        <v>0</v>
      </c>
      <c r="I1882" s="124">
        <f t="shared" si="75"/>
        <v>0</v>
      </c>
      <c r="J1882" s="122" t="s">
        <v>1021</v>
      </c>
      <c r="K1882" s="122"/>
      <c r="L1882" s="126"/>
    </row>
    <row r="1883" spans="1:12" s="127" customFormat="1" ht="12.75">
      <c r="A1883" s="253"/>
      <c r="B1883" s="249"/>
      <c r="C1883" s="128">
        <v>75412</v>
      </c>
      <c r="D1883" s="206"/>
      <c r="F1883" s="112" t="s">
        <v>718</v>
      </c>
      <c r="G1883" s="113">
        <f>SUM(G1884:G1885)</f>
        <v>37500</v>
      </c>
      <c r="H1883" s="114">
        <f>SUM(H1884:H1885)</f>
        <v>0</v>
      </c>
      <c r="I1883" s="114">
        <f t="shared" si="75"/>
        <v>0</v>
      </c>
      <c r="J1883" s="112"/>
      <c r="K1883" s="112"/>
      <c r="L1883" s="154"/>
    </row>
    <row r="1884" spans="1:12" s="129" customFormat="1" ht="12.75" customHeight="1">
      <c r="A1884" s="275"/>
      <c r="B1884" s="251"/>
      <c r="C1884" s="151"/>
      <c r="D1884" s="210">
        <v>4270</v>
      </c>
      <c r="F1884" s="122" t="s">
        <v>1022</v>
      </c>
      <c r="G1884" s="123">
        <v>30000</v>
      </c>
      <c r="H1884" s="124">
        <v>0</v>
      </c>
      <c r="I1884" s="124">
        <f t="shared" si="75"/>
        <v>0</v>
      </c>
      <c r="J1884" s="122" t="s">
        <v>1023</v>
      </c>
      <c r="K1884" s="122"/>
      <c r="L1884" s="126"/>
    </row>
    <row r="1885" spans="1:12" s="129" customFormat="1" ht="15" customHeight="1">
      <c r="A1885" s="275"/>
      <c r="B1885" s="251"/>
      <c r="C1885" s="151"/>
      <c r="D1885" s="210">
        <v>4270</v>
      </c>
      <c r="F1885" s="122" t="s">
        <v>1024</v>
      </c>
      <c r="G1885" s="123">
        <v>7500</v>
      </c>
      <c r="H1885" s="124">
        <v>0</v>
      </c>
      <c r="I1885" s="124">
        <f t="shared" si="75"/>
        <v>0</v>
      </c>
      <c r="J1885" s="122" t="s">
        <v>1025</v>
      </c>
      <c r="K1885" s="122"/>
      <c r="L1885" s="126"/>
    </row>
    <row r="1886" spans="1:12" s="117" customFormat="1" ht="12.75">
      <c r="A1886" s="253"/>
      <c r="B1886" s="254"/>
      <c r="C1886" s="91">
        <v>80101</v>
      </c>
      <c r="D1886" s="90"/>
      <c r="E1886" s="78"/>
      <c r="F1886" s="112" t="s">
        <v>428</v>
      </c>
      <c r="G1886" s="113">
        <f>SUM(G1887:G1899)</f>
        <v>13082751</v>
      </c>
      <c r="H1886" s="114">
        <f>SUM(H1887:H1899)</f>
        <v>2276709.4699999997</v>
      </c>
      <c r="I1886" s="114">
        <f aca="true" t="shared" si="76" ref="I1886:I1940">H1886/G1886*100</f>
        <v>17.402375616565656</v>
      </c>
      <c r="J1886" s="112"/>
      <c r="K1886" s="112"/>
      <c r="L1886" s="116"/>
    </row>
    <row r="1887" spans="1:12" s="142" customFormat="1" ht="12.75" customHeight="1">
      <c r="A1887" s="271"/>
      <c r="B1887" s="251"/>
      <c r="C1887" s="147"/>
      <c r="D1887" s="119">
        <v>4270</v>
      </c>
      <c r="E1887" s="303"/>
      <c r="F1887" s="122" t="s">
        <v>1026</v>
      </c>
      <c r="G1887" s="123">
        <v>200000</v>
      </c>
      <c r="H1887" s="124">
        <v>0</v>
      </c>
      <c r="I1887" s="124">
        <f t="shared" si="76"/>
        <v>0</v>
      </c>
      <c r="J1887" s="122" t="s">
        <v>1027</v>
      </c>
      <c r="K1887" s="122"/>
      <c r="L1887" s="296">
        <f>SUM(H1887:H1890)</f>
        <v>0</v>
      </c>
    </row>
    <row r="1888" spans="1:12" s="142" customFormat="1" ht="28.5" customHeight="1">
      <c r="A1888" s="271"/>
      <c r="B1888" s="251"/>
      <c r="C1888" s="147">
        <f>SUM(H1887:H1890)</f>
        <v>0</v>
      </c>
      <c r="D1888" s="119">
        <v>4270</v>
      </c>
      <c r="E1888" s="303"/>
      <c r="F1888" s="122" t="s">
        <v>1028</v>
      </c>
      <c r="G1888" s="123">
        <v>30000</v>
      </c>
      <c r="H1888" s="124">
        <v>0</v>
      </c>
      <c r="I1888" s="124">
        <f t="shared" si="76"/>
        <v>0</v>
      </c>
      <c r="J1888" s="122" t="s">
        <v>1029</v>
      </c>
      <c r="K1888" s="122"/>
      <c r="L1888" s="296"/>
    </row>
    <row r="1889" spans="1:12" s="142" customFormat="1" ht="26.25" customHeight="1">
      <c r="A1889" s="271"/>
      <c r="B1889" s="251"/>
      <c r="C1889" s="147"/>
      <c r="D1889" s="119">
        <v>4270</v>
      </c>
      <c r="E1889" s="303"/>
      <c r="F1889" s="122" t="s">
        <v>1030</v>
      </c>
      <c r="G1889" s="123">
        <v>100000</v>
      </c>
      <c r="H1889" s="124">
        <v>0</v>
      </c>
      <c r="I1889" s="124">
        <f t="shared" si="76"/>
        <v>0</v>
      </c>
      <c r="J1889" s="122" t="s">
        <v>1031</v>
      </c>
      <c r="K1889" s="122"/>
      <c r="L1889" s="116"/>
    </row>
    <row r="1890" spans="1:12" s="142" customFormat="1" ht="12.75" customHeight="1">
      <c r="A1890" s="271"/>
      <c r="B1890" s="251"/>
      <c r="C1890" s="147"/>
      <c r="D1890" s="119">
        <v>4270</v>
      </c>
      <c r="E1890" s="121" t="s">
        <v>1032</v>
      </c>
      <c r="F1890" s="122" t="s">
        <v>1033</v>
      </c>
      <c r="G1890" s="123">
        <v>50000</v>
      </c>
      <c r="H1890" s="124">
        <v>0</v>
      </c>
      <c r="I1890" s="124">
        <f t="shared" si="76"/>
        <v>0</v>
      </c>
      <c r="J1890" s="122" t="s">
        <v>1027</v>
      </c>
      <c r="K1890" s="122"/>
      <c r="L1890" s="116"/>
    </row>
    <row r="1891" spans="1:12" s="127" customFormat="1" ht="26.25" customHeight="1">
      <c r="A1891" s="255"/>
      <c r="B1891" s="249"/>
      <c r="C1891" s="128"/>
      <c r="D1891" s="119">
        <v>4270</v>
      </c>
      <c r="E1891" s="121"/>
      <c r="F1891" s="122" t="s">
        <v>1034</v>
      </c>
      <c r="G1891" s="123">
        <v>29226</v>
      </c>
      <c r="H1891" s="124">
        <v>29226</v>
      </c>
      <c r="I1891" s="124">
        <f t="shared" si="76"/>
        <v>100</v>
      </c>
      <c r="J1891" s="122" t="s">
        <v>1035</v>
      </c>
      <c r="K1891" s="122"/>
      <c r="L1891" s="126"/>
    </row>
    <row r="1892" spans="1:12" s="127" customFormat="1" ht="26.25" customHeight="1">
      <c r="A1892" s="255"/>
      <c r="B1892" s="249"/>
      <c r="C1892" s="128"/>
      <c r="D1892" s="119">
        <v>4270</v>
      </c>
      <c r="E1892" s="121"/>
      <c r="F1892" s="122" t="s">
        <v>1036</v>
      </c>
      <c r="G1892" s="123">
        <v>74000</v>
      </c>
      <c r="H1892" s="124">
        <v>0</v>
      </c>
      <c r="I1892" s="124">
        <f t="shared" si="76"/>
        <v>0</v>
      </c>
      <c r="J1892" s="122" t="s">
        <v>1037</v>
      </c>
      <c r="K1892" s="122"/>
      <c r="L1892" s="126"/>
    </row>
    <row r="1893" spans="1:12" s="127" customFormat="1" ht="12.75" customHeight="1">
      <c r="A1893" s="255"/>
      <c r="B1893" s="249"/>
      <c r="C1893" s="128"/>
      <c r="D1893" s="119">
        <v>4270</v>
      </c>
      <c r="E1893" s="121"/>
      <c r="F1893" s="122" t="s">
        <v>1038</v>
      </c>
      <c r="G1893" s="123">
        <v>6170</v>
      </c>
      <c r="H1893" s="124">
        <v>6168.15</v>
      </c>
      <c r="I1893" s="124">
        <f t="shared" si="76"/>
        <v>99.97001620745543</v>
      </c>
      <c r="J1893" s="122" t="s">
        <v>862</v>
      </c>
      <c r="K1893" s="122"/>
      <c r="L1893" s="126"/>
    </row>
    <row r="1894" spans="1:12" s="127" customFormat="1" ht="12.75" customHeight="1">
      <c r="A1894" s="255"/>
      <c r="B1894" s="249"/>
      <c r="C1894" s="128"/>
      <c r="D1894" s="119">
        <v>4270</v>
      </c>
      <c r="E1894" s="121"/>
      <c r="F1894" s="122" t="s">
        <v>1039</v>
      </c>
      <c r="G1894" s="123">
        <v>50000</v>
      </c>
      <c r="H1894" s="124">
        <v>0</v>
      </c>
      <c r="I1894" s="124">
        <f t="shared" si="76"/>
        <v>0</v>
      </c>
      <c r="J1894" s="122" t="s">
        <v>1040</v>
      </c>
      <c r="K1894" s="122"/>
      <c r="L1894" s="126"/>
    </row>
    <row r="1895" spans="1:12" s="127" customFormat="1" ht="12.75" customHeight="1">
      <c r="A1895" s="255"/>
      <c r="B1895" s="249"/>
      <c r="C1895" s="128"/>
      <c r="D1895" s="119">
        <v>6050</v>
      </c>
      <c r="E1895" s="121"/>
      <c r="F1895" s="122" t="s">
        <v>1041</v>
      </c>
      <c r="G1895" s="123">
        <v>14640</v>
      </c>
      <c r="H1895" s="124">
        <v>0</v>
      </c>
      <c r="I1895" s="124">
        <f t="shared" si="76"/>
        <v>0</v>
      </c>
      <c r="J1895" s="122" t="s">
        <v>1042</v>
      </c>
      <c r="K1895" s="122"/>
      <c r="L1895" s="126"/>
    </row>
    <row r="1896" spans="1:12" s="127" customFormat="1" ht="12.75" customHeight="1">
      <c r="A1896" s="255"/>
      <c r="B1896" s="249"/>
      <c r="C1896" s="128"/>
      <c r="D1896" s="119">
        <v>6050</v>
      </c>
      <c r="E1896" s="121"/>
      <c r="F1896" s="122" t="s">
        <v>1043</v>
      </c>
      <c r="G1896" s="123">
        <v>200000</v>
      </c>
      <c r="H1896" s="124">
        <v>0</v>
      </c>
      <c r="I1896" s="124">
        <f t="shared" si="76"/>
        <v>0</v>
      </c>
      <c r="J1896" s="122" t="s">
        <v>1044</v>
      </c>
      <c r="K1896" s="122"/>
      <c r="L1896" s="126"/>
    </row>
    <row r="1897" spans="1:12" s="127" customFormat="1" ht="12.75" customHeight="1">
      <c r="A1897" s="255"/>
      <c r="B1897" s="249"/>
      <c r="C1897" s="128"/>
      <c r="D1897" s="119">
        <v>6050</v>
      </c>
      <c r="E1897" s="121"/>
      <c r="F1897" s="122" t="s">
        <v>1045</v>
      </c>
      <c r="G1897" s="123">
        <v>300000</v>
      </c>
      <c r="H1897" s="124">
        <v>0</v>
      </c>
      <c r="I1897" s="124">
        <f t="shared" si="76"/>
        <v>0</v>
      </c>
      <c r="J1897" s="122" t="s">
        <v>1044</v>
      </c>
      <c r="K1897" s="122"/>
      <c r="L1897" s="126"/>
    </row>
    <row r="1898" spans="1:12" s="127" customFormat="1" ht="27.75" customHeight="1">
      <c r="A1898" s="255"/>
      <c r="B1898" s="249"/>
      <c r="C1898" s="128"/>
      <c r="D1898" s="119">
        <v>6050</v>
      </c>
      <c r="E1898" s="121"/>
      <c r="F1898" s="122" t="s">
        <v>1046</v>
      </c>
      <c r="G1898" s="123">
        <v>1366715</v>
      </c>
      <c r="H1898" s="124">
        <v>0</v>
      </c>
      <c r="I1898" s="124">
        <f t="shared" si="76"/>
        <v>0</v>
      </c>
      <c r="J1898" s="122" t="s">
        <v>1047</v>
      </c>
      <c r="K1898" s="122"/>
      <c r="L1898" s="126"/>
    </row>
    <row r="1899" spans="1:12" s="127" customFormat="1" ht="64.5" customHeight="1">
      <c r="A1899" s="255"/>
      <c r="B1899" s="249"/>
      <c r="C1899" s="128"/>
      <c r="D1899" s="119">
        <v>6050</v>
      </c>
      <c r="E1899" s="121"/>
      <c r="F1899" s="122" t="s">
        <v>1048</v>
      </c>
      <c r="G1899" s="123">
        <v>10662000</v>
      </c>
      <c r="H1899" s="124">
        <v>2241315.32</v>
      </c>
      <c r="I1899" s="124">
        <f t="shared" si="76"/>
        <v>21.021528043519037</v>
      </c>
      <c r="J1899" s="217" t="s">
        <v>1049</v>
      </c>
      <c r="K1899" s="217"/>
      <c r="L1899" s="126"/>
    </row>
    <row r="1900" spans="1:12" s="127" customFormat="1" ht="12.75">
      <c r="A1900" s="255"/>
      <c r="B1900" s="256"/>
      <c r="C1900" s="128">
        <v>80102</v>
      </c>
      <c r="D1900" s="90"/>
      <c r="E1900" s="92"/>
      <c r="F1900" s="112" t="s">
        <v>1050</v>
      </c>
      <c r="G1900" s="113">
        <f>SUM(G1901)</f>
        <v>93830</v>
      </c>
      <c r="H1900" s="114">
        <f>SUM(H1901)</f>
        <v>0</v>
      </c>
      <c r="I1900" s="114">
        <f t="shared" si="76"/>
        <v>0</v>
      </c>
      <c r="J1900" s="304"/>
      <c r="K1900" s="304"/>
      <c r="L1900" s="154"/>
    </row>
    <row r="1901" spans="1:12" s="127" customFormat="1" ht="25.5" customHeight="1">
      <c r="A1901" s="255"/>
      <c r="B1901" s="256"/>
      <c r="C1901" s="128"/>
      <c r="D1901" s="119">
        <v>4270</v>
      </c>
      <c r="E1901" s="121"/>
      <c r="F1901" s="122" t="s">
        <v>1051</v>
      </c>
      <c r="G1901" s="123">
        <v>93830</v>
      </c>
      <c r="H1901" s="124">
        <v>0</v>
      </c>
      <c r="I1901" s="124">
        <f t="shared" si="76"/>
        <v>0</v>
      </c>
      <c r="J1901" s="217" t="s">
        <v>1052</v>
      </c>
      <c r="K1901" s="217"/>
      <c r="L1901" s="126"/>
    </row>
    <row r="1902" spans="1:12" s="127" customFormat="1" ht="12.75">
      <c r="A1902" s="255"/>
      <c r="B1902" s="256"/>
      <c r="C1902" s="128">
        <v>80104</v>
      </c>
      <c r="D1902" s="90"/>
      <c r="E1902" s="92"/>
      <c r="F1902" s="112" t="s">
        <v>432</v>
      </c>
      <c r="G1902" s="113">
        <f>SUM(G1903:G1907)</f>
        <v>442905</v>
      </c>
      <c r="H1902" s="114">
        <f>SUM(H1903:H1907)</f>
        <v>0</v>
      </c>
      <c r="I1902" s="114">
        <f t="shared" si="76"/>
        <v>0</v>
      </c>
      <c r="J1902" s="112"/>
      <c r="K1902" s="112"/>
      <c r="L1902" s="126"/>
    </row>
    <row r="1903" spans="1:12" s="129" customFormat="1" ht="12.75" customHeight="1">
      <c r="A1903" s="271"/>
      <c r="B1903" s="272"/>
      <c r="C1903" s="151"/>
      <c r="D1903" s="119">
        <v>4270</v>
      </c>
      <c r="E1903" s="121"/>
      <c r="F1903" s="122" t="s">
        <v>1053</v>
      </c>
      <c r="G1903" s="123">
        <v>32500</v>
      </c>
      <c r="H1903" s="124">
        <v>0</v>
      </c>
      <c r="I1903" s="124">
        <f t="shared" si="76"/>
        <v>0</v>
      </c>
      <c r="J1903" s="122" t="s">
        <v>1040</v>
      </c>
      <c r="K1903" s="122"/>
      <c r="L1903" s="126"/>
    </row>
    <row r="1904" spans="1:12" s="129" customFormat="1" ht="12.75" customHeight="1">
      <c r="A1904" s="271"/>
      <c r="B1904" s="272"/>
      <c r="C1904" s="151"/>
      <c r="D1904" s="119">
        <v>4270</v>
      </c>
      <c r="E1904" s="121"/>
      <c r="F1904" s="122" t="s">
        <v>1054</v>
      </c>
      <c r="G1904" s="123">
        <v>30600</v>
      </c>
      <c r="H1904" s="124">
        <v>0</v>
      </c>
      <c r="I1904" s="124">
        <f t="shared" si="76"/>
        <v>0</v>
      </c>
      <c r="J1904" s="122" t="s">
        <v>1055</v>
      </c>
      <c r="K1904" s="122"/>
      <c r="L1904" s="126"/>
    </row>
    <row r="1905" spans="1:12" s="129" customFormat="1" ht="39" customHeight="1">
      <c r="A1905" s="271"/>
      <c r="B1905" s="272"/>
      <c r="C1905" s="151"/>
      <c r="D1905" s="119">
        <v>4270</v>
      </c>
      <c r="E1905" s="121"/>
      <c r="F1905" s="122" t="s">
        <v>1056</v>
      </c>
      <c r="G1905" s="123">
        <v>300000</v>
      </c>
      <c r="H1905" s="124">
        <v>0</v>
      </c>
      <c r="I1905" s="124">
        <f t="shared" si="76"/>
        <v>0</v>
      </c>
      <c r="J1905" s="122" t="s">
        <v>1057</v>
      </c>
      <c r="K1905" s="122"/>
      <c r="L1905" s="126"/>
    </row>
    <row r="1906" spans="1:12" s="129" customFormat="1" ht="12.75" customHeight="1">
      <c r="A1906" s="271"/>
      <c r="B1906" s="272"/>
      <c r="C1906" s="151"/>
      <c r="D1906" s="119">
        <v>4270</v>
      </c>
      <c r="E1906" s="121"/>
      <c r="F1906" s="122" t="s">
        <v>1058</v>
      </c>
      <c r="G1906" s="123">
        <v>15805</v>
      </c>
      <c r="H1906" s="124">
        <v>0</v>
      </c>
      <c r="I1906" s="124">
        <f t="shared" si="76"/>
        <v>0</v>
      </c>
      <c r="J1906" s="122" t="s">
        <v>1059</v>
      </c>
      <c r="K1906" s="122"/>
      <c r="L1906" s="126"/>
    </row>
    <row r="1907" spans="1:11" s="160" customFormat="1" ht="12.75" customHeight="1">
      <c r="A1907" s="271"/>
      <c r="B1907" s="272"/>
      <c r="C1907" s="211"/>
      <c r="D1907" s="160">
        <v>6050</v>
      </c>
      <c r="F1907" s="143" t="s">
        <v>1060</v>
      </c>
      <c r="G1907" s="123">
        <v>64000</v>
      </c>
      <c r="H1907" s="124">
        <v>0</v>
      </c>
      <c r="I1907" s="124">
        <f t="shared" si="76"/>
        <v>0</v>
      </c>
      <c r="J1907" s="122" t="s">
        <v>1040</v>
      </c>
      <c r="K1907" s="122"/>
    </row>
    <row r="1908" spans="1:12" s="127" customFormat="1" ht="12.75">
      <c r="A1908" s="255"/>
      <c r="B1908" s="256"/>
      <c r="C1908" s="128">
        <v>80110</v>
      </c>
      <c r="D1908" s="90"/>
      <c r="E1908" s="92"/>
      <c r="F1908" s="112" t="s">
        <v>207</v>
      </c>
      <c r="G1908" s="113">
        <f>SUM(G1909:G1910)</f>
        <v>76000</v>
      </c>
      <c r="H1908" s="114">
        <f>SUM(H1909:H1910)</f>
        <v>25999.42</v>
      </c>
      <c r="I1908" s="114">
        <f t="shared" si="76"/>
        <v>34.209763157894734</v>
      </c>
      <c r="J1908" s="112"/>
      <c r="K1908" s="112"/>
      <c r="L1908" s="126"/>
    </row>
    <row r="1909" spans="1:12" s="129" customFormat="1" ht="12.75" customHeight="1">
      <c r="A1909" s="271"/>
      <c r="B1909" s="272"/>
      <c r="C1909" s="151"/>
      <c r="D1909" s="119">
        <v>4270</v>
      </c>
      <c r="E1909" s="121"/>
      <c r="F1909" s="122" t="s">
        <v>1061</v>
      </c>
      <c r="G1909" s="123">
        <v>26000</v>
      </c>
      <c r="H1909" s="124">
        <v>25999.42</v>
      </c>
      <c r="I1909" s="124">
        <f t="shared" si="76"/>
        <v>99.99776923076922</v>
      </c>
      <c r="J1909" s="122" t="s">
        <v>1012</v>
      </c>
      <c r="K1909" s="122"/>
      <c r="L1909" s="126"/>
    </row>
    <row r="1910" spans="1:12" s="127" customFormat="1" ht="12.75" customHeight="1">
      <c r="A1910" s="255"/>
      <c r="B1910" s="256"/>
      <c r="C1910" s="128"/>
      <c r="D1910" s="119">
        <v>4270</v>
      </c>
      <c r="E1910" s="121"/>
      <c r="F1910" s="122" t="s">
        <v>1062</v>
      </c>
      <c r="G1910" s="123">
        <v>50000</v>
      </c>
      <c r="H1910" s="124">
        <v>0</v>
      </c>
      <c r="I1910" s="124">
        <f t="shared" si="76"/>
        <v>0</v>
      </c>
      <c r="J1910" s="122" t="s">
        <v>1040</v>
      </c>
      <c r="K1910" s="122"/>
      <c r="L1910" s="126"/>
    </row>
    <row r="1911" spans="1:12" s="127" customFormat="1" ht="12.75">
      <c r="A1911" s="255"/>
      <c r="B1911" s="256"/>
      <c r="C1911" s="258">
        <v>80120</v>
      </c>
      <c r="D1911" s="254"/>
      <c r="E1911" s="76"/>
      <c r="F1911" s="112" t="s">
        <v>323</v>
      </c>
      <c r="G1911" s="113">
        <f>SUM(G1912:G1913)</f>
        <v>90000</v>
      </c>
      <c r="H1911" s="114">
        <f>SUM(H1912:H1913)</f>
        <v>0</v>
      </c>
      <c r="I1911" s="114">
        <f t="shared" si="76"/>
        <v>0</v>
      </c>
      <c r="J1911" s="112"/>
      <c r="K1911" s="112"/>
      <c r="L1911" s="126"/>
    </row>
    <row r="1912" spans="1:12" s="129" customFormat="1" ht="12.75" customHeight="1">
      <c r="A1912" s="271"/>
      <c r="B1912" s="272"/>
      <c r="C1912" s="211"/>
      <c r="D1912" s="251">
        <v>4270</v>
      </c>
      <c r="E1912" s="305"/>
      <c r="F1912" s="122" t="s">
        <v>1063</v>
      </c>
      <c r="G1912" s="123">
        <v>30000</v>
      </c>
      <c r="H1912" s="124">
        <v>0</v>
      </c>
      <c r="I1912" s="124">
        <f t="shared" si="76"/>
        <v>0</v>
      </c>
      <c r="J1912" s="122" t="s">
        <v>1064</v>
      </c>
      <c r="K1912" s="122"/>
      <c r="L1912" s="126"/>
    </row>
    <row r="1913" spans="1:12" s="127" customFormat="1" ht="12.75" customHeight="1">
      <c r="A1913" s="255"/>
      <c r="B1913" s="256"/>
      <c r="C1913" s="258"/>
      <c r="D1913" s="251">
        <v>4270</v>
      </c>
      <c r="E1913" s="305"/>
      <c r="F1913" s="122" t="s">
        <v>1065</v>
      </c>
      <c r="G1913" s="123">
        <v>60000</v>
      </c>
      <c r="H1913" s="124">
        <v>0</v>
      </c>
      <c r="I1913" s="124">
        <f t="shared" si="76"/>
        <v>0</v>
      </c>
      <c r="J1913" s="122" t="s">
        <v>1066</v>
      </c>
      <c r="K1913" s="122"/>
      <c r="L1913" s="126"/>
    </row>
    <row r="1914" spans="1:12" s="127" customFormat="1" ht="12.75">
      <c r="A1914" s="255"/>
      <c r="B1914" s="256"/>
      <c r="C1914" s="258">
        <v>80123</v>
      </c>
      <c r="D1914" s="249"/>
      <c r="E1914" s="76"/>
      <c r="F1914" s="112" t="s">
        <v>774</v>
      </c>
      <c r="G1914" s="113">
        <f>SUM(G1915)</f>
        <v>12000</v>
      </c>
      <c r="H1914" s="114">
        <f>SUM(H1915)</f>
        <v>0</v>
      </c>
      <c r="I1914" s="114">
        <f t="shared" si="76"/>
        <v>0</v>
      </c>
      <c r="J1914" s="112"/>
      <c r="K1914" s="112"/>
      <c r="L1914" s="154"/>
    </row>
    <row r="1915" spans="1:12" s="127" customFormat="1" ht="12.75" customHeight="1">
      <c r="A1915" s="255"/>
      <c r="B1915" s="256"/>
      <c r="C1915" s="258"/>
      <c r="D1915" s="251">
        <v>4270</v>
      </c>
      <c r="E1915" s="305"/>
      <c r="F1915" s="122" t="s">
        <v>1067</v>
      </c>
      <c r="G1915" s="123">
        <v>12000</v>
      </c>
      <c r="H1915" s="124">
        <v>0</v>
      </c>
      <c r="I1915" s="124">
        <f t="shared" si="76"/>
        <v>0</v>
      </c>
      <c r="J1915" s="122" t="s">
        <v>1055</v>
      </c>
      <c r="K1915" s="122"/>
      <c r="L1915" s="126"/>
    </row>
    <row r="1916" spans="1:12" s="127" customFormat="1" ht="12.75">
      <c r="A1916" s="255"/>
      <c r="B1916" s="256"/>
      <c r="C1916" s="258">
        <v>80130</v>
      </c>
      <c r="D1916" s="249"/>
      <c r="E1916" s="76"/>
      <c r="F1916" s="112" t="s">
        <v>436</v>
      </c>
      <c r="G1916" s="113">
        <f>SUM(G1917:G1918)</f>
        <v>33400</v>
      </c>
      <c r="H1916" s="114">
        <f>SUM(H1917:H1918)</f>
        <v>0</v>
      </c>
      <c r="I1916" s="114">
        <f t="shared" si="76"/>
        <v>0</v>
      </c>
      <c r="J1916" s="112"/>
      <c r="K1916" s="112"/>
      <c r="L1916" s="154"/>
    </row>
    <row r="1917" spans="1:12" s="129" customFormat="1" ht="12.75" customHeight="1">
      <c r="A1917" s="271"/>
      <c r="B1917" s="272"/>
      <c r="C1917" s="211"/>
      <c r="D1917" s="251">
        <v>4270</v>
      </c>
      <c r="E1917" s="305"/>
      <c r="F1917" s="122" t="s">
        <v>1068</v>
      </c>
      <c r="G1917" s="123">
        <v>9400</v>
      </c>
      <c r="H1917" s="124">
        <v>0</v>
      </c>
      <c r="I1917" s="124">
        <f t="shared" si="76"/>
        <v>0</v>
      </c>
      <c r="J1917" s="122" t="s">
        <v>1055</v>
      </c>
      <c r="K1917" s="122"/>
      <c r="L1917" s="126"/>
    </row>
    <row r="1918" spans="1:12" s="127" customFormat="1" ht="12.75" customHeight="1">
      <c r="A1918" s="255"/>
      <c r="B1918" s="256"/>
      <c r="C1918" s="258"/>
      <c r="D1918" s="251">
        <v>4270</v>
      </c>
      <c r="E1918" s="305"/>
      <c r="F1918" s="122" t="s">
        <v>1069</v>
      </c>
      <c r="G1918" s="123">
        <v>24000</v>
      </c>
      <c r="H1918" s="124">
        <v>0</v>
      </c>
      <c r="I1918" s="124">
        <f t="shared" si="76"/>
        <v>0</v>
      </c>
      <c r="J1918" s="122" t="s">
        <v>1070</v>
      </c>
      <c r="K1918" s="122"/>
      <c r="L1918" s="126"/>
    </row>
    <row r="1919" spans="1:12" s="127" customFormat="1" ht="12.75">
      <c r="A1919" s="253"/>
      <c r="B1919" s="270"/>
      <c r="C1919" s="91">
        <v>85111</v>
      </c>
      <c r="D1919" s="90"/>
      <c r="E1919" s="92"/>
      <c r="F1919" s="112" t="s">
        <v>1071</v>
      </c>
      <c r="G1919" s="113">
        <f>SUM(G1920:G1924)</f>
        <v>2351500</v>
      </c>
      <c r="H1919" s="114">
        <f>SUM(H1920:H1924)</f>
        <v>127000</v>
      </c>
      <c r="I1919" s="114">
        <f t="shared" si="76"/>
        <v>5.400807994896875</v>
      </c>
      <c r="J1919" s="112"/>
      <c r="K1919" s="112"/>
      <c r="L1919" s="126"/>
    </row>
    <row r="1920" spans="1:12" s="129" customFormat="1" ht="12.75" customHeight="1">
      <c r="A1920" s="275"/>
      <c r="B1920" s="272"/>
      <c r="C1920" s="147"/>
      <c r="D1920" s="119">
        <v>4270</v>
      </c>
      <c r="E1920" s="305"/>
      <c r="F1920" s="122" t="s">
        <v>1072</v>
      </c>
      <c r="G1920" s="123">
        <v>30000</v>
      </c>
      <c r="H1920" s="124">
        <v>0</v>
      </c>
      <c r="I1920" s="124">
        <f t="shared" si="76"/>
        <v>0</v>
      </c>
      <c r="J1920" s="122" t="s">
        <v>1055</v>
      </c>
      <c r="K1920" s="122"/>
      <c r="L1920" s="126"/>
    </row>
    <row r="1921" spans="1:12" s="129" customFormat="1" ht="26.25" customHeight="1">
      <c r="A1921" s="275"/>
      <c r="B1921" s="272"/>
      <c r="C1921" s="147"/>
      <c r="D1921" s="210">
        <v>6220</v>
      </c>
      <c r="E1921" s="305"/>
      <c r="F1921" s="122" t="s">
        <v>1073</v>
      </c>
      <c r="G1921" s="123">
        <v>35000</v>
      </c>
      <c r="H1921" s="124">
        <v>0</v>
      </c>
      <c r="I1921" s="124">
        <f t="shared" si="76"/>
        <v>0</v>
      </c>
      <c r="J1921" s="122" t="s">
        <v>1074</v>
      </c>
      <c r="K1921" s="122"/>
      <c r="L1921" s="126"/>
    </row>
    <row r="1922" spans="1:12" s="129" customFormat="1" ht="26.25" customHeight="1">
      <c r="A1922" s="275"/>
      <c r="B1922" s="272"/>
      <c r="C1922" s="147"/>
      <c r="D1922" s="210">
        <v>6220</v>
      </c>
      <c r="E1922" s="305"/>
      <c r="F1922" s="122" t="s">
        <v>1075</v>
      </c>
      <c r="G1922" s="123">
        <v>486500</v>
      </c>
      <c r="H1922" s="124">
        <v>53000</v>
      </c>
      <c r="I1922" s="124">
        <f t="shared" si="76"/>
        <v>10.894141829393627</v>
      </c>
      <c r="J1922" s="122" t="s">
        <v>1076</v>
      </c>
      <c r="K1922" s="122"/>
      <c r="L1922" s="126"/>
    </row>
    <row r="1923" spans="1:12" s="129" customFormat="1" ht="27" customHeight="1">
      <c r="A1923" s="275"/>
      <c r="B1923" s="272"/>
      <c r="C1923" s="147"/>
      <c r="D1923" s="210">
        <v>6220</v>
      </c>
      <c r="E1923" s="305"/>
      <c r="F1923" s="122" t="s">
        <v>1077</v>
      </c>
      <c r="G1923" s="123">
        <v>800000</v>
      </c>
      <c r="H1923" s="124">
        <v>24000</v>
      </c>
      <c r="I1923" s="124">
        <f t="shared" si="76"/>
        <v>3</v>
      </c>
      <c r="J1923" s="122" t="s">
        <v>1076</v>
      </c>
      <c r="K1923" s="122"/>
      <c r="L1923" s="126"/>
    </row>
    <row r="1924" spans="1:12" s="129" customFormat="1" ht="12.75" customHeight="1">
      <c r="A1924" s="275"/>
      <c r="B1924" s="251"/>
      <c r="C1924" s="151"/>
      <c r="D1924" s="210">
        <v>6220</v>
      </c>
      <c r="F1924" s="122" t="s">
        <v>1078</v>
      </c>
      <c r="G1924" s="123">
        <v>1000000</v>
      </c>
      <c r="H1924" s="124">
        <v>50000</v>
      </c>
      <c r="I1924" s="124">
        <f t="shared" si="76"/>
        <v>5</v>
      </c>
      <c r="J1924" s="122" t="s">
        <v>1076</v>
      </c>
      <c r="K1924" s="122"/>
      <c r="L1924" s="126"/>
    </row>
    <row r="1925" spans="1:12" s="127" customFormat="1" ht="12.75">
      <c r="A1925" s="253"/>
      <c r="B1925" s="249"/>
      <c r="C1925" s="128">
        <v>85141</v>
      </c>
      <c r="D1925" s="206"/>
      <c r="F1925" s="112" t="s">
        <v>733</v>
      </c>
      <c r="G1925" s="113">
        <f>SUM(G1926:G1928)</f>
        <v>105000</v>
      </c>
      <c r="H1925" s="114">
        <f>SUM(H1926:H1928)</f>
        <v>0</v>
      </c>
      <c r="I1925" s="114">
        <f t="shared" si="76"/>
        <v>0</v>
      </c>
      <c r="J1925" s="112"/>
      <c r="K1925" s="112"/>
      <c r="L1925" s="154"/>
    </row>
    <row r="1926" spans="1:12" s="129" customFormat="1" ht="12.75" customHeight="1">
      <c r="A1926" s="275"/>
      <c r="B1926" s="251"/>
      <c r="C1926" s="151"/>
      <c r="D1926" s="210">
        <v>4210</v>
      </c>
      <c r="F1926" s="122" t="s">
        <v>1079</v>
      </c>
      <c r="G1926" s="123">
        <v>5000</v>
      </c>
      <c r="H1926" s="124">
        <v>0</v>
      </c>
      <c r="I1926" s="124">
        <f t="shared" si="76"/>
        <v>0</v>
      </c>
      <c r="J1926" s="122" t="s">
        <v>1080</v>
      </c>
      <c r="K1926" s="122"/>
      <c r="L1926" s="126"/>
    </row>
    <row r="1927" spans="1:12" s="129" customFormat="1" ht="27" customHeight="1">
      <c r="A1927" s="275"/>
      <c r="B1927" s="251"/>
      <c r="C1927" s="151"/>
      <c r="D1927" s="210">
        <v>4270</v>
      </c>
      <c r="F1927" s="122" t="s">
        <v>1081</v>
      </c>
      <c r="G1927" s="123">
        <v>30000</v>
      </c>
      <c r="H1927" s="124">
        <v>0</v>
      </c>
      <c r="I1927" s="124">
        <f t="shared" si="76"/>
        <v>0</v>
      </c>
      <c r="J1927" s="122" t="s">
        <v>1082</v>
      </c>
      <c r="K1927" s="122"/>
      <c r="L1927" s="126"/>
    </row>
    <row r="1928" spans="1:12" s="129" customFormat="1" ht="27" customHeight="1">
      <c r="A1928" s="275"/>
      <c r="B1928" s="251"/>
      <c r="C1928" s="151"/>
      <c r="D1928" s="210">
        <v>6050</v>
      </c>
      <c r="F1928" s="122" t="s">
        <v>1083</v>
      </c>
      <c r="G1928" s="123">
        <v>70000</v>
      </c>
      <c r="H1928" s="124">
        <v>0</v>
      </c>
      <c r="I1928" s="124">
        <f t="shared" si="76"/>
        <v>0</v>
      </c>
      <c r="J1928" s="122" t="s">
        <v>1084</v>
      </c>
      <c r="K1928" s="122"/>
      <c r="L1928" s="126"/>
    </row>
    <row r="1929" spans="1:12" s="127" customFormat="1" ht="12.75">
      <c r="A1929" s="253"/>
      <c r="B1929" s="249"/>
      <c r="C1929" s="128">
        <v>85195</v>
      </c>
      <c r="D1929" s="206"/>
      <c r="F1929" s="112" t="s">
        <v>1085</v>
      </c>
      <c r="G1929" s="113">
        <f>SUM(G1930)</f>
        <v>29622</v>
      </c>
      <c r="H1929" s="114">
        <f>SUM(H1930)</f>
        <v>29621.6</v>
      </c>
      <c r="I1929" s="114">
        <f t="shared" si="76"/>
        <v>99.99864965228545</v>
      </c>
      <c r="J1929" s="112"/>
      <c r="K1929" s="112"/>
      <c r="L1929" s="154"/>
    </row>
    <row r="1930" spans="1:12" s="129" customFormat="1" ht="40.5" customHeight="1">
      <c r="A1930" s="275"/>
      <c r="B1930" s="251"/>
      <c r="C1930" s="151"/>
      <c r="D1930" s="210">
        <v>6050</v>
      </c>
      <c r="F1930" s="122" t="s">
        <v>1086</v>
      </c>
      <c r="G1930" s="123">
        <v>29622</v>
      </c>
      <c r="H1930" s="124">
        <v>29621.6</v>
      </c>
      <c r="I1930" s="124">
        <f t="shared" si="76"/>
        <v>99.99864965228545</v>
      </c>
      <c r="J1930" s="122" t="s">
        <v>1087</v>
      </c>
      <c r="K1930" s="122"/>
      <c r="L1930" s="126"/>
    </row>
    <row r="1931" spans="1:12" s="127" customFormat="1" ht="12.75">
      <c r="A1931" s="253"/>
      <c r="B1931" s="254"/>
      <c r="C1931" s="91">
        <v>85202</v>
      </c>
      <c r="D1931" s="90"/>
      <c r="E1931" s="92"/>
      <c r="F1931" s="112" t="s">
        <v>188</v>
      </c>
      <c r="G1931" s="113">
        <f>SUM(G1932)</f>
        <v>59622</v>
      </c>
      <c r="H1931" s="114">
        <f>SUM(H1932)</f>
        <v>0</v>
      </c>
      <c r="I1931" s="114">
        <f t="shared" si="76"/>
        <v>0</v>
      </c>
      <c r="J1931" s="112"/>
      <c r="K1931" s="112"/>
      <c r="L1931" s="126"/>
    </row>
    <row r="1932" spans="1:12" s="129" customFormat="1" ht="12.75" customHeight="1">
      <c r="A1932" s="268"/>
      <c r="B1932" s="96"/>
      <c r="C1932" s="151"/>
      <c r="D1932" s="119">
        <v>6050</v>
      </c>
      <c r="E1932" s="121"/>
      <c r="F1932" s="122" t="s">
        <v>1088</v>
      </c>
      <c r="G1932" s="123">
        <v>59622</v>
      </c>
      <c r="H1932" s="124">
        <v>0</v>
      </c>
      <c r="I1932" s="124">
        <f t="shared" si="76"/>
        <v>0</v>
      </c>
      <c r="J1932" s="122" t="s">
        <v>1089</v>
      </c>
      <c r="K1932" s="122"/>
      <c r="L1932" s="126"/>
    </row>
    <row r="1933" spans="1:12" s="127" customFormat="1" ht="12.75">
      <c r="A1933" s="255"/>
      <c r="B1933" s="249"/>
      <c r="C1933" s="128">
        <v>85219</v>
      </c>
      <c r="D1933" s="90"/>
      <c r="E1933" s="92"/>
      <c r="F1933" s="112" t="s">
        <v>364</v>
      </c>
      <c r="G1933" s="113">
        <f>SUM(G1934)</f>
        <v>790000</v>
      </c>
      <c r="H1933" s="114">
        <f>SUM(H1934)</f>
        <v>3416</v>
      </c>
      <c r="I1933" s="114">
        <f t="shared" si="76"/>
        <v>0.4324050632911392</v>
      </c>
      <c r="J1933" s="112"/>
      <c r="K1933" s="112"/>
      <c r="L1933" s="154"/>
    </row>
    <row r="1934" spans="1:12" s="129" customFormat="1" ht="12.75" customHeight="1">
      <c r="A1934" s="255"/>
      <c r="B1934" s="249"/>
      <c r="C1934" s="151"/>
      <c r="D1934" s="119">
        <v>6050</v>
      </c>
      <c r="E1934" s="121"/>
      <c r="F1934" s="122" t="s">
        <v>1090</v>
      </c>
      <c r="G1934" s="123">
        <v>790000</v>
      </c>
      <c r="H1934" s="124">
        <v>3416</v>
      </c>
      <c r="I1934" s="124">
        <f t="shared" si="76"/>
        <v>0.4324050632911392</v>
      </c>
      <c r="J1934" s="122" t="s">
        <v>1091</v>
      </c>
      <c r="K1934" s="122"/>
      <c r="L1934" s="126"/>
    </row>
    <row r="1935" spans="1:12" s="127" customFormat="1" ht="12.75">
      <c r="A1935" s="253"/>
      <c r="B1935" s="254"/>
      <c r="C1935" s="91">
        <v>90001</v>
      </c>
      <c r="D1935" s="90"/>
      <c r="E1935" s="92"/>
      <c r="F1935" s="112" t="s">
        <v>1092</v>
      </c>
      <c r="G1935" s="113">
        <f>SUM(G1936:G1940)</f>
        <v>283928</v>
      </c>
      <c r="H1935" s="114">
        <f>SUM(H1936:H1940)</f>
        <v>83768.62</v>
      </c>
      <c r="I1935" s="114">
        <f t="shared" si="76"/>
        <v>29.50347271139162</v>
      </c>
      <c r="J1935" s="112"/>
      <c r="K1935" s="112"/>
      <c r="L1935" s="126"/>
    </row>
    <row r="1936" spans="1:12" s="129" customFormat="1" ht="12.75" customHeight="1">
      <c r="A1936" s="255"/>
      <c r="B1936" s="249"/>
      <c r="C1936" s="150"/>
      <c r="D1936" s="119">
        <v>4210</v>
      </c>
      <c r="E1936" s="121"/>
      <c r="F1936" s="122" t="s">
        <v>1093</v>
      </c>
      <c r="G1936" s="123">
        <v>30000</v>
      </c>
      <c r="H1936" s="124">
        <v>29577.68</v>
      </c>
      <c r="I1936" s="124">
        <f t="shared" si="76"/>
        <v>98.59226666666667</v>
      </c>
      <c r="J1936" s="122" t="s">
        <v>1094</v>
      </c>
      <c r="K1936" s="122"/>
      <c r="L1936" s="126"/>
    </row>
    <row r="1937" spans="1:12" s="127" customFormat="1" ht="27" customHeight="1">
      <c r="A1937" s="255"/>
      <c r="B1937" s="249"/>
      <c r="C1937" s="151"/>
      <c r="D1937" s="119">
        <v>4270</v>
      </c>
      <c r="E1937" s="121"/>
      <c r="F1937" s="122" t="s">
        <v>1095</v>
      </c>
      <c r="G1937" s="123">
        <v>53921</v>
      </c>
      <c r="H1937" s="124">
        <v>28531.61</v>
      </c>
      <c r="I1937" s="124">
        <f t="shared" si="76"/>
        <v>52.913725635652156</v>
      </c>
      <c r="J1937" s="122" t="s">
        <v>970</v>
      </c>
      <c r="K1937" s="122"/>
      <c r="L1937" s="297">
        <f>SUM(H1937:H1937)</f>
        <v>28531.61</v>
      </c>
    </row>
    <row r="1938" spans="1:12" s="127" customFormat="1" ht="12.75" customHeight="1">
      <c r="A1938" s="255"/>
      <c r="B1938" s="249"/>
      <c r="C1938" s="151"/>
      <c r="D1938" s="119">
        <v>4300</v>
      </c>
      <c r="E1938" s="121"/>
      <c r="F1938" s="122" t="s">
        <v>1096</v>
      </c>
      <c r="G1938" s="123">
        <v>150000</v>
      </c>
      <c r="H1938" s="124">
        <v>25653.25</v>
      </c>
      <c r="I1938" s="124">
        <f t="shared" si="76"/>
        <v>17.102166666666665</v>
      </c>
      <c r="J1938" s="122" t="s">
        <v>1097</v>
      </c>
      <c r="K1938" s="122"/>
      <c r="L1938" s="297"/>
    </row>
    <row r="1939" spans="1:12" s="127" customFormat="1" ht="12.75" customHeight="1">
      <c r="A1939" s="255"/>
      <c r="B1939" s="249"/>
      <c r="C1939" s="151"/>
      <c r="D1939" s="119">
        <v>4510</v>
      </c>
      <c r="E1939" s="121"/>
      <c r="F1939" s="122" t="s">
        <v>1098</v>
      </c>
      <c r="G1939" s="123">
        <v>7</v>
      </c>
      <c r="H1939" s="124">
        <v>6.08</v>
      </c>
      <c r="I1939" s="124">
        <f t="shared" si="76"/>
        <v>86.85714285714286</v>
      </c>
      <c r="J1939" s="122" t="s">
        <v>1099</v>
      </c>
      <c r="K1939" s="122"/>
      <c r="L1939" s="297"/>
    </row>
    <row r="1940" spans="1:12" s="127" customFormat="1" ht="12.75" customHeight="1">
      <c r="A1940" s="255"/>
      <c r="B1940" s="249"/>
      <c r="C1940" s="151"/>
      <c r="D1940" s="119">
        <v>6050</v>
      </c>
      <c r="E1940" s="121"/>
      <c r="F1940" s="122" t="s">
        <v>1100</v>
      </c>
      <c r="G1940" s="123">
        <v>50000</v>
      </c>
      <c r="H1940" s="124">
        <v>0</v>
      </c>
      <c r="I1940" s="124">
        <f t="shared" si="76"/>
        <v>0</v>
      </c>
      <c r="J1940" s="122" t="s">
        <v>1101</v>
      </c>
      <c r="K1940" s="122"/>
      <c r="L1940" s="297"/>
    </row>
    <row r="1941" spans="1:12" s="127" customFormat="1" ht="12.75">
      <c r="A1941" s="255"/>
      <c r="B1941" s="249"/>
      <c r="C1941" s="91">
        <v>90004</v>
      </c>
      <c r="D1941" s="90"/>
      <c r="E1941" s="92"/>
      <c r="F1941" s="112" t="s">
        <v>865</v>
      </c>
      <c r="G1941" s="113">
        <f>SUM(G1942:G1942)</f>
        <v>51470</v>
      </c>
      <c r="H1941" s="114">
        <f>SUM(H1942:H1942)</f>
        <v>51467.56</v>
      </c>
      <c r="I1941" s="114">
        <f aca="true" t="shared" si="77" ref="I1941:I1962">H1941/G1941*100</f>
        <v>99.99525937439284</v>
      </c>
      <c r="J1941" s="112"/>
      <c r="K1941" s="112"/>
      <c r="L1941" s="126"/>
    </row>
    <row r="1942" spans="1:12" s="129" customFormat="1" ht="12.75" customHeight="1">
      <c r="A1942" s="255"/>
      <c r="B1942" s="249"/>
      <c r="C1942" s="128"/>
      <c r="D1942" s="119">
        <v>4300</v>
      </c>
      <c r="E1942" s="121"/>
      <c r="F1942" s="122" t="s">
        <v>1102</v>
      </c>
      <c r="G1942" s="123">
        <v>51470</v>
      </c>
      <c r="H1942" s="124">
        <v>51467.56</v>
      </c>
      <c r="I1942" s="124">
        <f>H1942/G1942*100</f>
        <v>99.99525937439284</v>
      </c>
      <c r="J1942" s="122" t="s">
        <v>1103</v>
      </c>
      <c r="K1942" s="122"/>
      <c r="L1942" s="126"/>
    </row>
    <row r="1943" spans="1:12" s="127" customFormat="1" ht="12.75">
      <c r="A1943" s="255"/>
      <c r="B1943" s="249"/>
      <c r="C1943" s="91">
        <v>90015</v>
      </c>
      <c r="D1943" s="90"/>
      <c r="E1943" s="92"/>
      <c r="F1943" s="112" t="s">
        <v>1104</v>
      </c>
      <c r="G1943" s="113">
        <f>SUM(G1944:G1955)</f>
        <v>2757800</v>
      </c>
      <c r="H1943" s="114">
        <f>SUM(H1944:H1955)</f>
        <v>1335499.6400000001</v>
      </c>
      <c r="I1943" s="114">
        <f t="shared" si="77"/>
        <v>48.426268764957584</v>
      </c>
      <c r="J1943" s="112"/>
      <c r="K1943" s="112"/>
      <c r="L1943" s="126"/>
    </row>
    <row r="1944" spans="1:12" s="129" customFormat="1" ht="12.75" customHeight="1">
      <c r="A1944" s="271"/>
      <c r="B1944" s="251"/>
      <c r="C1944" s="147"/>
      <c r="D1944" s="119">
        <v>4210</v>
      </c>
      <c r="E1944" s="121"/>
      <c r="F1944" s="122" t="s">
        <v>1105</v>
      </c>
      <c r="G1944" s="123">
        <v>10000</v>
      </c>
      <c r="H1944" s="124">
        <v>0</v>
      </c>
      <c r="I1944" s="124">
        <f t="shared" si="77"/>
        <v>0</v>
      </c>
      <c r="J1944" s="122" t="s">
        <v>1106</v>
      </c>
      <c r="K1944" s="122"/>
      <c r="L1944" s="126"/>
    </row>
    <row r="1945" spans="1:12" s="127" customFormat="1" ht="12.75" customHeight="1">
      <c r="A1945" s="255"/>
      <c r="B1945" s="249"/>
      <c r="C1945" s="128"/>
      <c r="D1945" s="119">
        <v>4260</v>
      </c>
      <c r="E1945" s="121"/>
      <c r="F1945" s="122" t="s">
        <v>1107</v>
      </c>
      <c r="G1945" s="123">
        <v>1495000</v>
      </c>
      <c r="H1945" s="124">
        <v>957374.18</v>
      </c>
      <c r="I1945" s="124">
        <f t="shared" si="77"/>
        <v>64.0384066889632</v>
      </c>
      <c r="J1945" s="122" t="s">
        <v>1108</v>
      </c>
      <c r="K1945" s="122"/>
      <c r="L1945" s="126"/>
    </row>
    <row r="1946" spans="1:12" s="129" customFormat="1" ht="12.75" customHeight="1">
      <c r="A1946" s="255"/>
      <c r="B1946" s="249"/>
      <c r="C1946" s="128"/>
      <c r="D1946" s="119">
        <v>4270</v>
      </c>
      <c r="E1946" s="121"/>
      <c r="F1946" s="122" t="s">
        <v>1109</v>
      </c>
      <c r="G1946" s="123">
        <v>900000</v>
      </c>
      <c r="H1946" s="124">
        <v>332036.09</v>
      </c>
      <c r="I1946" s="124">
        <f t="shared" si="77"/>
        <v>36.892898888888894</v>
      </c>
      <c r="J1946" s="122" t="s">
        <v>970</v>
      </c>
      <c r="K1946" s="122"/>
      <c r="L1946" s="126">
        <f>3700+3701+2800+4700+4000+5875+5875+5002+10380+69</f>
        <v>46102</v>
      </c>
    </row>
    <row r="1947" spans="1:12" s="127" customFormat="1" ht="12.75" customHeight="1">
      <c r="A1947" s="255"/>
      <c r="B1947" s="249"/>
      <c r="C1947" s="306"/>
      <c r="D1947" s="119">
        <v>4270</v>
      </c>
      <c r="E1947" s="121"/>
      <c r="F1947" s="122" t="s">
        <v>1110</v>
      </c>
      <c r="G1947" s="123">
        <v>40000</v>
      </c>
      <c r="H1947" s="124">
        <v>14640</v>
      </c>
      <c r="I1947" s="124">
        <f t="shared" si="77"/>
        <v>36.6</v>
      </c>
      <c r="J1947" s="122" t="s">
        <v>970</v>
      </c>
      <c r="K1947" s="122"/>
      <c r="L1947" s="297">
        <f>SUM(H1946:H1950)</f>
        <v>378125.46</v>
      </c>
    </row>
    <row r="1948" spans="1:12" s="127" customFormat="1" ht="12.75" customHeight="1">
      <c r="A1948" s="255"/>
      <c r="B1948" s="249"/>
      <c r="C1948" s="128"/>
      <c r="D1948" s="119">
        <v>4270</v>
      </c>
      <c r="E1948" s="121"/>
      <c r="F1948" s="122" t="s">
        <v>1111</v>
      </c>
      <c r="G1948" s="123">
        <v>70000</v>
      </c>
      <c r="H1948" s="124">
        <v>31449.37</v>
      </c>
      <c r="I1948" s="124">
        <f t="shared" si="77"/>
        <v>44.92767142857142</v>
      </c>
      <c r="J1948" s="122" t="s">
        <v>970</v>
      </c>
      <c r="K1948" s="122"/>
      <c r="L1948" s="126"/>
    </row>
    <row r="1949" spans="1:12" s="127" customFormat="1" ht="12.75" customHeight="1">
      <c r="A1949" s="255"/>
      <c r="B1949" s="249"/>
      <c r="C1949" s="128"/>
      <c r="D1949" s="119">
        <v>4270</v>
      </c>
      <c r="E1949" s="121"/>
      <c r="F1949" s="122" t="s">
        <v>1112</v>
      </c>
      <c r="G1949" s="123">
        <v>30000</v>
      </c>
      <c r="H1949" s="124">
        <v>0</v>
      </c>
      <c r="I1949" s="124">
        <f t="shared" si="77"/>
        <v>0</v>
      </c>
      <c r="J1949" s="122" t="s">
        <v>1113</v>
      </c>
      <c r="K1949" s="122"/>
      <c r="L1949" s="126"/>
    </row>
    <row r="1950" spans="1:12" s="127" customFormat="1" ht="12.75" customHeight="1">
      <c r="A1950" s="255"/>
      <c r="B1950" s="249"/>
      <c r="C1950" s="128"/>
      <c r="D1950" s="119">
        <v>4270</v>
      </c>
      <c r="E1950" s="121"/>
      <c r="F1950" s="122" t="s">
        <v>1114</v>
      </c>
      <c r="G1950" s="123">
        <v>13800</v>
      </c>
      <c r="H1950" s="124">
        <v>0</v>
      </c>
      <c r="I1950" s="124">
        <f t="shared" si="77"/>
        <v>0</v>
      </c>
      <c r="J1950" s="122" t="s">
        <v>1115</v>
      </c>
      <c r="K1950" s="122"/>
      <c r="L1950" s="126"/>
    </row>
    <row r="1951" spans="1:12" s="127" customFormat="1" ht="12.75" customHeight="1">
      <c r="A1951" s="255"/>
      <c r="B1951" s="249"/>
      <c r="C1951" s="128"/>
      <c r="D1951" s="119">
        <v>4270</v>
      </c>
      <c r="E1951" s="121"/>
      <c r="F1951" s="122" t="s">
        <v>1116</v>
      </c>
      <c r="G1951" s="123">
        <v>6200</v>
      </c>
      <c r="H1951" s="124">
        <v>0</v>
      </c>
      <c r="I1951" s="124">
        <f t="shared" si="77"/>
        <v>0</v>
      </c>
      <c r="J1951" s="122" t="s">
        <v>1055</v>
      </c>
      <c r="K1951" s="122"/>
      <c r="L1951" s="126"/>
    </row>
    <row r="1952" spans="1:12" s="127" customFormat="1" ht="12.75" customHeight="1">
      <c r="A1952" s="255"/>
      <c r="B1952" s="249"/>
      <c r="C1952" s="128"/>
      <c r="D1952" s="119">
        <v>4270</v>
      </c>
      <c r="E1952" s="121"/>
      <c r="F1952" s="122" t="s">
        <v>1117</v>
      </c>
      <c r="G1952" s="123">
        <v>29000</v>
      </c>
      <c r="H1952" s="124">
        <v>0</v>
      </c>
      <c r="I1952" s="124">
        <f t="shared" si="77"/>
        <v>0</v>
      </c>
      <c r="J1952" s="122" t="s">
        <v>1055</v>
      </c>
      <c r="K1952" s="122"/>
      <c r="L1952" s="126"/>
    </row>
    <row r="1953" spans="1:12" s="127" customFormat="1" ht="12.75" customHeight="1">
      <c r="A1953" s="255"/>
      <c r="B1953" s="249"/>
      <c r="C1953" s="128"/>
      <c r="D1953" s="119">
        <v>6050</v>
      </c>
      <c r="E1953" s="121"/>
      <c r="F1953" s="122" t="s">
        <v>1118</v>
      </c>
      <c r="G1953" s="123">
        <v>76000</v>
      </c>
      <c r="H1953" s="124">
        <v>0</v>
      </c>
      <c r="I1953" s="124">
        <f t="shared" si="77"/>
        <v>0</v>
      </c>
      <c r="J1953" s="122" t="s">
        <v>1119</v>
      </c>
      <c r="K1953" s="122"/>
      <c r="L1953" s="126"/>
    </row>
    <row r="1954" spans="1:12" s="127" customFormat="1" ht="39.75" customHeight="1">
      <c r="A1954" s="255"/>
      <c r="B1954" s="249"/>
      <c r="C1954" s="128"/>
      <c r="D1954" s="119">
        <v>6050</v>
      </c>
      <c r="E1954" s="121"/>
      <c r="F1954" s="122" t="s">
        <v>1120</v>
      </c>
      <c r="G1954" s="123">
        <v>27800</v>
      </c>
      <c r="H1954" s="124">
        <v>0</v>
      </c>
      <c r="I1954" s="124">
        <f t="shared" si="77"/>
        <v>0</v>
      </c>
      <c r="J1954" s="122" t="s">
        <v>1121</v>
      </c>
      <c r="K1954" s="122"/>
      <c r="L1954" s="126"/>
    </row>
    <row r="1955" spans="1:12" s="127" customFormat="1" ht="26.25" customHeight="1">
      <c r="A1955" s="255"/>
      <c r="B1955" s="249"/>
      <c r="C1955" s="128"/>
      <c r="D1955" s="119">
        <v>6050</v>
      </c>
      <c r="E1955" s="121"/>
      <c r="F1955" s="122" t="s">
        <v>1122</v>
      </c>
      <c r="G1955" s="123">
        <v>60000</v>
      </c>
      <c r="H1955" s="124">
        <v>0</v>
      </c>
      <c r="I1955" s="124">
        <f t="shared" si="77"/>
        <v>0</v>
      </c>
      <c r="J1955" s="122" t="s">
        <v>1123</v>
      </c>
      <c r="K1955" s="122"/>
      <c r="L1955" s="126"/>
    </row>
    <row r="1956" spans="1:12" s="127" customFormat="1" ht="12.75">
      <c r="A1956" s="255"/>
      <c r="B1956" s="249"/>
      <c r="C1956" s="91">
        <v>90095</v>
      </c>
      <c r="D1956" s="90"/>
      <c r="E1956" s="92"/>
      <c r="F1956" s="112" t="s">
        <v>877</v>
      </c>
      <c r="G1956" s="113">
        <f>SUM(G1957:G1958)</f>
        <v>53079</v>
      </c>
      <c r="H1956" s="114">
        <f>SUM(H1957:H1958)</f>
        <v>25842.489999999998</v>
      </c>
      <c r="I1956" s="114">
        <f t="shared" si="77"/>
        <v>48.686844137983</v>
      </c>
      <c r="J1956" s="112"/>
      <c r="K1956" s="112"/>
      <c r="L1956" s="126"/>
    </row>
    <row r="1957" spans="1:12" s="129" customFormat="1" ht="12.75" customHeight="1">
      <c r="A1957" s="255"/>
      <c r="B1957" s="249"/>
      <c r="C1957" s="151"/>
      <c r="D1957" s="307">
        <v>4270</v>
      </c>
      <c r="E1957" s="308"/>
      <c r="F1957" s="122" t="s">
        <v>1124</v>
      </c>
      <c r="G1957" s="123">
        <v>18079</v>
      </c>
      <c r="H1957" s="124">
        <v>18078.85</v>
      </c>
      <c r="I1957" s="124">
        <f t="shared" si="77"/>
        <v>99.99917030809226</v>
      </c>
      <c r="J1957" s="122" t="s">
        <v>862</v>
      </c>
      <c r="K1957" s="122"/>
      <c r="L1957" s="126"/>
    </row>
    <row r="1958" spans="1:12" s="129" customFormat="1" ht="12.75" customHeight="1">
      <c r="A1958" s="255"/>
      <c r="B1958" s="249"/>
      <c r="C1958" s="151"/>
      <c r="D1958" s="119">
        <v>4300</v>
      </c>
      <c r="E1958" s="121"/>
      <c r="F1958" s="122" t="s">
        <v>1125</v>
      </c>
      <c r="G1958" s="123">
        <v>35000</v>
      </c>
      <c r="H1958" s="124">
        <v>7763.64</v>
      </c>
      <c r="I1958" s="124">
        <f t="shared" si="77"/>
        <v>22.18182857142857</v>
      </c>
      <c r="J1958" s="122" t="s">
        <v>1126</v>
      </c>
      <c r="K1958" s="122"/>
      <c r="L1958" s="126"/>
    </row>
    <row r="1959" spans="1:12" s="127" customFormat="1" ht="12.75">
      <c r="A1959" s="255"/>
      <c r="B1959" s="256"/>
      <c r="C1959" s="128">
        <v>92109</v>
      </c>
      <c r="D1959" s="90"/>
      <c r="E1959" s="92"/>
      <c r="F1959" s="112" t="s">
        <v>1127</v>
      </c>
      <c r="G1959" s="113">
        <f>SUM(G1960)</f>
        <v>30000</v>
      </c>
      <c r="H1959" s="114">
        <f>SUM(H1960)</f>
        <v>0</v>
      </c>
      <c r="I1959" s="114">
        <f t="shared" si="77"/>
        <v>0</v>
      </c>
      <c r="J1959" s="112"/>
      <c r="K1959" s="112"/>
      <c r="L1959" s="154"/>
    </row>
    <row r="1960" spans="1:12" s="129" customFormat="1" ht="12.75" customHeight="1">
      <c r="A1960" s="255"/>
      <c r="B1960" s="256"/>
      <c r="C1960" s="151"/>
      <c r="D1960" s="119">
        <v>4270</v>
      </c>
      <c r="E1960" s="121"/>
      <c r="F1960" s="122" t="s">
        <v>1128</v>
      </c>
      <c r="G1960" s="123">
        <v>30000</v>
      </c>
      <c r="H1960" s="124">
        <v>0</v>
      </c>
      <c r="I1960" s="124">
        <f t="shared" si="77"/>
        <v>0</v>
      </c>
      <c r="J1960" s="122" t="s">
        <v>1129</v>
      </c>
      <c r="K1960" s="122"/>
      <c r="L1960" s="126"/>
    </row>
    <row r="1961" spans="1:12" s="127" customFormat="1" ht="12.75">
      <c r="A1961" s="255"/>
      <c r="B1961" s="256"/>
      <c r="C1961" s="128">
        <v>92120</v>
      </c>
      <c r="D1961" s="90"/>
      <c r="E1961" s="92"/>
      <c r="F1961" s="112" t="s">
        <v>745</v>
      </c>
      <c r="G1961" s="113">
        <f>SUM(G1962)</f>
        <v>10000</v>
      </c>
      <c r="H1961" s="114">
        <f>SUM(H1962)</f>
        <v>0</v>
      </c>
      <c r="I1961" s="114">
        <f t="shared" si="77"/>
        <v>0</v>
      </c>
      <c r="J1961" s="112"/>
      <c r="K1961" s="112"/>
      <c r="L1961" s="154"/>
    </row>
    <row r="1962" spans="1:12" s="129" customFormat="1" ht="12.75" customHeight="1">
      <c r="A1962" s="255"/>
      <c r="B1962" s="256"/>
      <c r="C1962" s="151"/>
      <c r="D1962" s="119">
        <v>4270</v>
      </c>
      <c r="E1962" s="121"/>
      <c r="F1962" s="122" t="s">
        <v>1130</v>
      </c>
      <c r="G1962" s="123">
        <v>10000</v>
      </c>
      <c r="H1962" s="124">
        <v>0</v>
      </c>
      <c r="I1962" s="124">
        <f t="shared" si="77"/>
        <v>0</v>
      </c>
      <c r="J1962" s="122" t="s">
        <v>1131</v>
      </c>
      <c r="K1962" s="122"/>
      <c r="L1962" s="126"/>
    </row>
    <row r="1963" spans="1:12" s="127" customFormat="1" ht="12.75">
      <c r="A1963" s="255"/>
      <c r="B1963" s="256"/>
      <c r="C1963" s="91">
        <v>92601</v>
      </c>
      <c r="D1963" s="90"/>
      <c r="E1963" s="92"/>
      <c r="F1963" s="112" t="s">
        <v>1132</v>
      </c>
      <c r="G1963" s="113">
        <f>SUM(G1964:G1966)</f>
        <v>475000</v>
      </c>
      <c r="H1963" s="114">
        <f>SUM(H1964:H1966)</f>
        <v>0</v>
      </c>
      <c r="I1963" s="114">
        <f aca="true" t="shared" si="78" ref="I1963:I1969">H1963/G1963*100</f>
        <v>0</v>
      </c>
      <c r="J1963" s="112"/>
      <c r="K1963" s="112"/>
      <c r="L1963" s="126"/>
    </row>
    <row r="1964" spans="1:12" s="129" customFormat="1" ht="12.75" customHeight="1">
      <c r="A1964" s="271"/>
      <c r="B1964" s="272"/>
      <c r="C1964" s="309"/>
      <c r="D1964" s="119">
        <v>6050</v>
      </c>
      <c r="E1964" s="121"/>
      <c r="F1964" s="122" t="s">
        <v>1133</v>
      </c>
      <c r="G1964" s="123">
        <v>170000</v>
      </c>
      <c r="H1964" s="124">
        <v>0</v>
      </c>
      <c r="I1964" s="124">
        <f t="shared" si="78"/>
        <v>0</v>
      </c>
      <c r="J1964" s="122" t="s">
        <v>1055</v>
      </c>
      <c r="K1964" s="122"/>
      <c r="L1964" s="126"/>
    </row>
    <row r="1965" spans="1:12" s="129" customFormat="1" ht="27" customHeight="1">
      <c r="A1965" s="271"/>
      <c r="B1965" s="272"/>
      <c r="C1965" s="309"/>
      <c r="D1965" s="119">
        <v>6050</v>
      </c>
      <c r="E1965" s="121"/>
      <c r="F1965" s="122" t="s">
        <v>1134</v>
      </c>
      <c r="G1965" s="123">
        <v>300000</v>
      </c>
      <c r="H1965" s="124">
        <v>0</v>
      </c>
      <c r="I1965" s="124">
        <f t="shared" si="78"/>
        <v>0</v>
      </c>
      <c r="J1965" s="122" t="s">
        <v>1135</v>
      </c>
      <c r="K1965" s="122"/>
      <c r="L1965" s="126"/>
    </row>
    <row r="1966" spans="1:12" s="127" customFormat="1" ht="29.25" customHeight="1">
      <c r="A1966" s="255"/>
      <c r="B1966" s="256"/>
      <c r="C1966" s="310"/>
      <c r="D1966" s="119">
        <v>6050</v>
      </c>
      <c r="E1966" s="121"/>
      <c r="F1966" s="122" t="s">
        <v>1136</v>
      </c>
      <c r="G1966" s="123">
        <v>5000</v>
      </c>
      <c r="H1966" s="124">
        <v>0</v>
      </c>
      <c r="I1966" s="124">
        <f t="shared" si="78"/>
        <v>0</v>
      </c>
      <c r="J1966" s="122" t="s">
        <v>1137</v>
      </c>
      <c r="K1966" s="122"/>
      <c r="L1966" s="126"/>
    </row>
    <row r="1967" spans="1:12" s="127" customFormat="1" ht="12.75">
      <c r="A1967" s="255"/>
      <c r="B1967" s="256"/>
      <c r="C1967" s="310">
        <v>92695</v>
      </c>
      <c r="D1967" s="90"/>
      <c r="E1967" s="92"/>
      <c r="F1967" s="112" t="s">
        <v>1138</v>
      </c>
      <c r="G1967" s="113">
        <f>SUM(G1968:G1969)</f>
        <v>645000</v>
      </c>
      <c r="H1967" s="114">
        <f>SUM(H1968:H1969)</f>
        <v>0</v>
      </c>
      <c r="I1967" s="114">
        <f t="shared" si="78"/>
        <v>0</v>
      </c>
      <c r="J1967" s="112"/>
      <c r="K1967" s="112"/>
      <c r="L1967" s="126"/>
    </row>
    <row r="1968" spans="1:12" s="129" customFormat="1" ht="25.5" customHeight="1">
      <c r="A1968" s="271"/>
      <c r="B1968" s="272"/>
      <c r="C1968" s="287"/>
      <c r="D1968" s="119">
        <v>6050</v>
      </c>
      <c r="E1968" s="121"/>
      <c r="F1968" s="122" t="s">
        <v>1139</v>
      </c>
      <c r="G1968" s="123">
        <v>290000</v>
      </c>
      <c r="H1968" s="124">
        <v>0</v>
      </c>
      <c r="I1968" s="124">
        <f t="shared" si="78"/>
        <v>0</v>
      </c>
      <c r="J1968" s="122" t="s">
        <v>1140</v>
      </c>
      <c r="K1968" s="122"/>
      <c r="L1968" s="126"/>
    </row>
    <row r="1969" spans="1:12" s="129" customFormat="1" ht="12.75" customHeight="1">
      <c r="A1969" s="271"/>
      <c r="B1969" s="272"/>
      <c r="C1969" s="287"/>
      <c r="D1969" s="119">
        <v>6050</v>
      </c>
      <c r="E1969" s="121"/>
      <c r="F1969" s="122" t="s">
        <v>1141</v>
      </c>
      <c r="G1969" s="123">
        <v>355000</v>
      </c>
      <c r="H1969" s="124">
        <v>0</v>
      </c>
      <c r="I1969" s="124">
        <f t="shared" si="78"/>
        <v>0</v>
      </c>
      <c r="J1969" s="122" t="s">
        <v>1142</v>
      </c>
      <c r="K1969" s="122"/>
      <c r="L1969" s="126"/>
    </row>
    <row r="1970" spans="1:12" s="127" customFormat="1" ht="12.75">
      <c r="A1970" s="255"/>
      <c r="B1970" s="256"/>
      <c r="C1970" s="310"/>
      <c r="D1970" s="119"/>
      <c r="E1970" s="121"/>
      <c r="F1970" s="122"/>
      <c r="G1970" s="123"/>
      <c r="H1970" s="124"/>
      <c r="I1970" s="124"/>
      <c r="J1970" s="122"/>
      <c r="K1970" s="122"/>
      <c r="L1970" s="126"/>
    </row>
    <row r="1971" spans="1:12" s="315" customFormat="1" ht="14.25" customHeight="1">
      <c r="A1971" s="103" t="s">
        <v>1143</v>
      </c>
      <c r="B1971" s="311"/>
      <c r="C1971" s="312"/>
      <c r="D1971" s="311"/>
      <c r="E1971" s="313"/>
      <c r="F1971" s="107" t="s">
        <v>1144</v>
      </c>
      <c r="G1971" s="108">
        <f>SUM(G1972:G1997)/2</f>
        <v>10516923</v>
      </c>
      <c r="H1971" s="109">
        <f>SUM(H1972:H1997)/2</f>
        <v>5356012.04</v>
      </c>
      <c r="I1971" s="109">
        <f aca="true" t="shared" si="79" ref="I1971:I1997">H1971/G1971*100</f>
        <v>50.92755780374164</v>
      </c>
      <c r="J1971" s="107"/>
      <c r="K1971" s="107"/>
      <c r="L1971" s="314"/>
    </row>
    <row r="1972" spans="1:12" s="117" customFormat="1" ht="12.75">
      <c r="A1972" s="253"/>
      <c r="B1972" s="90"/>
      <c r="C1972" s="91">
        <v>63003</v>
      </c>
      <c r="D1972" s="90"/>
      <c r="E1972" s="92"/>
      <c r="F1972" s="112" t="s">
        <v>1145</v>
      </c>
      <c r="G1972" s="113">
        <f>SUM(G1973)</f>
        <v>15000</v>
      </c>
      <c r="H1972" s="114">
        <f>SUM(H1973)</f>
        <v>0</v>
      </c>
      <c r="I1972" s="114">
        <f t="shared" si="79"/>
        <v>0</v>
      </c>
      <c r="J1972" s="112"/>
      <c r="K1972" s="112"/>
      <c r="L1972" s="116"/>
    </row>
    <row r="1973" spans="1:12" s="127" customFormat="1" ht="12.75" customHeight="1">
      <c r="A1973" s="268"/>
      <c r="B1973" s="90"/>
      <c r="C1973" s="128"/>
      <c r="D1973" s="119">
        <v>4300</v>
      </c>
      <c r="E1973" s="121"/>
      <c r="F1973" s="122" t="s">
        <v>144</v>
      </c>
      <c r="G1973" s="123">
        <v>15000</v>
      </c>
      <c r="H1973" s="124">
        <v>0</v>
      </c>
      <c r="I1973" s="124">
        <f t="shared" si="79"/>
        <v>0</v>
      </c>
      <c r="J1973" s="122" t="s">
        <v>1146</v>
      </c>
      <c r="K1973" s="122"/>
      <c r="L1973" s="126"/>
    </row>
    <row r="1974" spans="1:12" s="127" customFormat="1" ht="12.75">
      <c r="A1974" s="255"/>
      <c r="B1974" s="254"/>
      <c r="C1974" s="258">
        <v>85154</v>
      </c>
      <c r="D1974" s="90"/>
      <c r="E1974" s="92"/>
      <c r="F1974" s="112" t="s">
        <v>261</v>
      </c>
      <c r="G1974" s="113">
        <f>SUM(G1975)</f>
        <v>40000</v>
      </c>
      <c r="H1974" s="114">
        <f>SUM(H1975)</f>
        <v>13593.09</v>
      </c>
      <c r="I1974" s="114">
        <f t="shared" si="79"/>
        <v>33.982725</v>
      </c>
      <c r="J1974" s="112"/>
      <c r="K1974" s="112"/>
      <c r="L1974" s="126"/>
    </row>
    <row r="1975" spans="1:12" s="127" customFormat="1" ht="12.75" customHeight="1">
      <c r="A1975" s="255"/>
      <c r="B1975" s="254"/>
      <c r="C1975" s="258"/>
      <c r="D1975" s="119">
        <v>4300</v>
      </c>
      <c r="E1975" s="121"/>
      <c r="F1975" s="122" t="s">
        <v>144</v>
      </c>
      <c r="G1975" s="123">
        <v>40000</v>
      </c>
      <c r="H1975" s="124">
        <v>13593.09</v>
      </c>
      <c r="I1975" s="124">
        <f t="shared" si="79"/>
        <v>33.982725</v>
      </c>
      <c r="J1975" s="217" t="s">
        <v>1147</v>
      </c>
      <c r="K1975" s="217"/>
      <c r="L1975" s="126"/>
    </row>
    <row r="1976" spans="1:12" s="127" customFormat="1" ht="12.75">
      <c r="A1976" s="253"/>
      <c r="B1976" s="254"/>
      <c r="C1976" s="91">
        <v>92109</v>
      </c>
      <c r="D1976" s="90"/>
      <c r="E1976" s="92"/>
      <c r="F1976" s="112" t="s">
        <v>1127</v>
      </c>
      <c r="G1976" s="113">
        <f>SUM(G1977:G1977)</f>
        <v>1531000</v>
      </c>
      <c r="H1976" s="114">
        <f>SUM(H1977:H1977)</f>
        <v>985200</v>
      </c>
      <c r="I1976" s="114">
        <f t="shared" si="79"/>
        <v>64.35009797517962</v>
      </c>
      <c r="J1976" s="112"/>
      <c r="K1976" s="112"/>
      <c r="L1976" s="126"/>
    </row>
    <row r="1977" spans="1:12" s="127" customFormat="1" ht="12.75" customHeight="1">
      <c r="A1977" s="255"/>
      <c r="B1977" s="249"/>
      <c r="C1977" s="128"/>
      <c r="D1977" s="119">
        <v>2480</v>
      </c>
      <c r="E1977" s="121"/>
      <c r="F1977" s="122" t="s">
        <v>1148</v>
      </c>
      <c r="G1977" s="123">
        <v>1531000</v>
      </c>
      <c r="H1977" s="124">
        <v>985200</v>
      </c>
      <c r="I1977" s="124">
        <f t="shared" si="79"/>
        <v>64.35009797517962</v>
      </c>
      <c r="J1977" s="122" t="s">
        <v>1149</v>
      </c>
      <c r="K1977" s="122"/>
      <c r="L1977" s="126"/>
    </row>
    <row r="1978" spans="1:12" s="127" customFormat="1" ht="12.75">
      <c r="A1978" s="255"/>
      <c r="B1978" s="249"/>
      <c r="C1978" s="91">
        <v>92113</v>
      </c>
      <c r="D1978" s="90"/>
      <c r="E1978" s="92"/>
      <c r="F1978" s="112" t="s">
        <v>1150</v>
      </c>
      <c r="G1978" s="113">
        <f>SUM(G1979)</f>
        <v>1410000</v>
      </c>
      <c r="H1978" s="114">
        <f>SUM(H1979)</f>
        <v>804130</v>
      </c>
      <c r="I1978" s="114">
        <f t="shared" si="79"/>
        <v>57.03049645390072</v>
      </c>
      <c r="J1978" s="112"/>
      <c r="K1978" s="112"/>
      <c r="L1978" s="126"/>
    </row>
    <row r="1979" spans="1:12" s="127" customFormat="1" ht="12.75" customHeight="1">
      <c r="A1979" s="255"/>
      <c r="B1979" s="249"/>
      <c r="C1979" s="128"/>
      <c r="D1979" s="119">
        <v>2480</v>
      </c>
      <c r="E1979" s="121"/>
      <c r="F1979" s="122" t="s">
        <v>1148</v>
      </c>
      <c r="G1979" s="123">
        <v>1410000</v>
      </c>
      <c r="H1979" s="124">
        <v>804130</v>
      </c>
      <c r="I1979" s="124">
        <f t="shared" si="79"/>
        <v>57.03049645390072</v>
      </c>
      <c r="J1979" s="122" t="s">
        <v>1151</v>
      </c>
      <c r="K1979" s="122"/>
      <c r="L1979" s="126"/>
    </row>
    <row r="1980" spans="1:12" s="127" customFormat="1" ht="12.75">
      <c r="A1980" s="255"/>
      <c r="B1980" s="249"/>
      <c r="C1980" s="91">
        <v>92116</v>
      </c>
      <c r="D1980" s="90"/>
      <c r="E1980" s="92"/>
      <c r="F1980" s="112" t="s">
        <v>1152</v>
      </c>
      <c r="G1980" s="113">
        <f>SUM(G1981:G1981)</f>
        <v>1950000</v>
      </c>
      <c r="H1980" s="114">
        <f>SUM(H1981:H1981)</f>
        <v>924900</v>
      </c>
      <c r="I1980" s="114">
        <f t="shared" si="79"/>
        <v>47.43076923076923</v>
      </c>
      <c r="J1980" s="112"/>
      <c r="K1980" s="112"/>
      <c r="L1980" s="126"/>
    </row>
    <row r="1981" spans="1:12" s="127" customFormat="1" ht="12.75" customHeight="1">
      <c r="A1981" s="255"/>
      <c r="B1981" s="249"/>
      <c r="C1981" s="120"/>
      <c r="D1981" s="119">
        <v>2480</v>
      </c>
      <c r="E1981" s="121"/>
      <c r="F1981" s="122" t="s">
        <v>1148</v>
      </c>
      <c r="G1981" s="123">
        <v>1950000</v>
      </c>
      <c r="H1981" s="124">
        <v>924900</v>
      </c>
      <c r="I1981" s="124">
        <f t="shared" si="79"/>
        <v>47.43076923076923</v>
      </c>
      <c r="J1981" s="122" t="s">
        <v>1153</v>
      </c>
      <c r="K1981" s="122"/>
      <c r="L1981" s="126"/>
    </row>
    <row r="1982" spans="1:12" s="127" customFormat="1" ht="12.75">
      <c r="A1982" s="255"/>
      <c r="B1982" s="249"/>
      <c r="C1982" s="91">
        <v>92118</v>
      </c>
      <c r="D1982" s="90"/>
      <c r="E1982" s="92"/>
      <c r="F1982" s="112" t="s">
        <v>1154</v>
      </c>
      <c r="G1982" s="113">
        <f>SUM(G1983:G1984)</f>
        <v>490000</v>
      </c>
      <c r="H1982" s="114">
        <f>SUM(H1983:H1984)</f>
        <v>150000</v>
      </c>
      <c r="I1982" s="114">
        <f t="shared" si="79"/>
        <v>30.612244897959183</v>
      </c>
      <c r="J1982" s="112"/>
      <c r="K1982" s="112"/>
      <c r="L1982" s="126"/>
    </row>
    <row r="1983" spans="1:12" s="127" customFormat="1" ht="12.75" customHeight="1">
      <c r="A1983" s="255"/>
      <c r="B1983" s="249"/>
      <c r="C1983" s="130"/>
      <c r="D1983" s="119">
        <v>2480</v>
      </c>
      <c r="E1983" s="121"/>
      <c r="F1983" s="122" t="s">
        <v>1148</v>
      </c>
      <c r="G1983" s="123">
        <v>300000</v>
      </c>
      <c r="H1983" s="124">
        <v>150000</v>
      </c>
      <c r="I1983" s="124">
        <f t="shared" si="79"/>
        <v>50</v>
      </c>
      <c r="J1983" s="122" t="s">
        <v>1155</v>
      </c>
      <c r="K1983" s="122"/>
      <c r="L1983" s="126"/>
    </row>
    <row r="1984" spans="1:12" s="127" customFormat="1" ht="12.75">
      <c r="A1984" s="255"/>
      <c r="B1984" s="249"/>
      <c r="C1984" s="130"/>
      <c r="D1984" s="168">
        <v>6220</v>
      </c>
      <c r="E1984" s="169"/>
      <c r="F1984" s="122" t="s">
        <v>1156</v>
      </c>
      <c r="G1984" s="123">
        <v>190000</v>
      </c>
      <c r="H1984" s="124">
        <v>0</v>
      </c>
      <c r="I1984" s="124">
        <f t="shared" si="79"/>
        <v>0</v>
      </c>
      <c r="J1984" s="122"/>
      <c r="K1984" s="122"/>
      <c r="L1984" s="126"/>
    </row>
    <row r="1985" spans="1:12" s="127" customFormat="1" ht="12.75">
      <c r="A1985" s="255"/>
      <c r="B1985" s="249"/>
      <c r="C1985" s="97">
        <v>92195</v>
      </c>
      <c r="D1985" s="96"/>
      <c r="E1985" s="98"/>
      <c r="F1985" s="112" t="s">
        <v>1157</v>
      </c>
      <c r="G1985" s="113">
        <f>SUM(G1986:G1990)</f>
        <v>389300</v>
      </c>
      <c r="H1985" s="114">
        <f>SUM(H1986:H1990)</f>
        <v>205914.14</v>
      </c>
      <c r="I1985" s="114">
        <f t="shared" si="79"/>
        <v>52.89343436938094</v>
      </c>
      <c r="J1985" s="112"/>
      <c r="K1985" s="112"/>
      <c r="L1985" s="126"/>
    </row>
    <row r="1986" spans="1:12" s="129" customFormat="1" ht="12.75" customHeight="1">
      <c r="A1986" s="271"/>
      <c r="B1986" s="251"/>
      <c r="C1986" s="147"/>
      <c r="D1986" s="168">
        <v>2480</v>
      </c>
      <c r="E1986" s="169"/>
      <c r="F1986" s="122" t="s">
        <v>1148</v>
      </c>
      <c r="G1986" s="123">
        <v>5000</v>
      </c>
      <c r="H1986" s="124">
        <v>0</v>
      </c>
      <c r="I1986" s="124">
        <f t="shared" si="79"/>
        <v>0</v>
      </c>
      <c r="J1986" s="122" t="s">
        <v>1158</v>
      </c>
      <c r="K1986" s="122"/>
      <c r="L1986" s="126"/>
    </row>
    <row r="1987" spans="1:12" s="127" customFormat="1" ht="39.75" customHeight="1">
      <c r="A1987" s="255"/>
      <c r="B1987" s="249"/>
      <c r="C1987" s="128"/>
      <c r="D1987" s="119">
        <v>4210</v>
      </c>
      <c r="E1987" s="121"/>
      <c r="F1987" s="122" t="s">
        <v>135</v>
      </c>
      <c r="G1987" s="123">
        <v>26300</v>
      </c>
      <c r="H1987" s="124">
        <v>15724.76</v>
      </c>
      <c r="I1987" s="124">
        <f t="shared" si="79"/>
        <v>59.78996197718631</v>
      </c>
      <c r="J1987" s="122" t="s">
        <v>1159</v>
      </c>
      <c r="K1987" s="122"/>
      <c r="L1987" s="126"/>
    </row>
    <row r="1988" spans="1:12" s="127" customFormat="1" ht="12.75">
      <c r="A1988" s="255"/>
      <c r="B1988" s="249"/>
      <c r="C1988" s="128"/>
      <c r="D1988" s="119">
        <v>4260</v>
      </c>
      <c r="E1988" s="121"/>
      <c r="F1988" s="122" t="s">
        <v>139</v>
      </c>
      <c r="G1988" s="123">
        <v>3000</v>
      </c>
      <c r="H1988" s="124">
        <v>833.5</v>
      </c>
      <c r="I1988" s="124">
        <f t="shared" si="79"/>
        <v>27.78333333333333</v>
      </c>
      <c r="J1988" s="122"/>
      <c r="K1988" s="122"/>
      <c r="L1988" s="126"/>
    </row>
    <row r="1989" spans="1:12" s="127" customFormat="1" ht="39" customHeight="1">
      <c r="A1989" s="255"/>
      <c r="B1989" s="249"/>
      <c r="C1989" s="128"/>
      <c r="D1989" s="119">
        <v>4300</v>
      </c>
      <c r="E1989" s="121"/>
      <c r="F1989" s="122" t="s">
        <v>144</v>
      </c>
      <c r="G1989" s="123">
        <v>352000</v>
      </c>
      <c r="H1989" s="124">
        <v>189355.88</v>
      </c>
      <c r="I1989" s="124">
        <f t="shared" si="79"/>
        <v>53.794284090909095</v>
      </c>
      <c r="J1989" s="122" t="s">
        <v>1160</v>
      </c>
      <c r="K1989" s="122"/>
      <c r="L1989" s="126"/>
    </row>
    <row r="1990" spans="1:12" s="127" customFormat="1" ht="12.75" customHeight="1">
      <c r="A1990" s="255"/>
      <c r="B1990" s="249"/>
      <c r="C1990" s="128"/>
      <c r="D1990" s="119">
        <v>4430</v>
      </c>
      <c r="E1990" s="121"/>
      <c r="F1990" s="122" t="s">
        <v>151</v>
      </c>
      <c r="G1990" s="123">
        <v>3000</v>
      </c>
      <c r="H1990" s="124">
        <v>0</v>
      </c>
      <c r="I1990" s="124">
        <f t="shared" si="79"/>
        <v>0</v>
      </c>
      <c r="J1990" s="122" t="s">
        <v>1161</v>
      </c>
      <c r="K1990" s="122"/>
      <c r="L1990" s="126"/>
    </row>
    <row r="1991" spans="1:12" s="127" customFormat="1" ht="12.75">
      <c r="A1991" s="255"/>
      <c r="B1991" s="249"/>
      <c r="C1991" s="128">
        <v>92601</v>
      </c>
      <c r="D1991" s="90"/>
      <c r="E1991" s="92"/>
      <c r="F1991" s="112" t="s">
        <v>1132</v>
      </c>
      <c r="G1991" s="113">
        <f>SUM(G1992)</f>
        <v>40000</v>
      </c>
      <c r="H1991" s="114">
        <f>SUM(H1992)</f>
        <v>0</v>
      </c>
      <c r="I1991" s="114">
        <f t="shared" si="79"/>
        <v>0</v>
      </c>
      <c r="J1991" s="112"/>
      <c r="K1991" s="112"/>
      <c r="L1991" s="154"/>
    </row>
    <row r="1992" spans="1:12" s="127" customFormat="1" ht="12.75">
      <c r="A1992" s="255"/>
      <c r="B1992" s="249"/>
      <c r="C1992" s="128"/>
      <c r="D1992" s="119">
        <v>4300</v>
      </c>
      <c r="E1992" s="121"/>
      <c r="F1992" s="122" t="s">
        <v>144</v>
      </c>
      <c r="G1992" s="123">
        <v>40000</v>
      </c>
      <c r="H1992" s="124">
        <v>0</v>
      </c>
      <c r="I1992" s="124">
        <f t="shared" si="79"/>
        <v>0</v>
      </c>
      <c r="J1992" s="122"/>
      <c r="K1992" s="122"/>
      <c r="L1992" s="126"/>
    </row>
    <row r="1993" spans="1:12" s="127" customFormat="1" ht="12.75">
      <c r="A1993" s="253"/>
      <c r="B1993" s="254"/>
      <c r="C1993" s="91">
        <v>92695</v>
      </c>
      <c r="D1993" s="90"/>
      <c r="E1993" s="92"/>
      <c r="F1993" s="112" t="s">
        <v>1138</v>
      </c>
      <c r="G1993" s="113">
        <f>SUM(G1994:G1997)</f>
        <v>4651623</v>
      </c>
      <c r="H1993" s="114">
        <f>SUM(H1994:H1997)</f>
        <v>2272274.81</v>
      </c>
      <c r="I1993" s="114">
        <f t="shared" si="79"/>
        <v>48.84907504326985</v>
      </c>
      <c r="J1993" s="112"/>
      <c r="K1993" s="112"/>
      <c r="L1993" s="126"/>
    </row>
    <row r="1994" spans="1:12" s="127" customFormat="1" ht="12.75" customHeight="1">
      <c r="A1994" s="255"/>
      <c r="B1994" s="249"/>
      <c r="C1994" s="120"/>
      <c r="D1994" s="119">
        <v>2650</v>
      </c>
      <c r="E1994" s="121"/>
      <c r="F1994" s="122" t="s">
        <v>1162</v>
      </c>
      <c r="G1994" s="123">
        <v>2785000</v>
      </c>
      <c r="H1994" s="124">
        <v>1784302</v>
      </c>
      <c r="I1994" s="124">
        <f t="shared" si="79"/>
        <v>64.06829443447037</v>
      </c>
      <c r="J1994" s="122" t="s">
        <v>1163</v>
      </c>
      <c r="K1994" s="122"/>
      <c r="L1994" s="126"/>
    </row>
    <row r="1995" spans="1:12" s="127" customFormat="1" ht="41.25" customHeight="1">
      <c r="A1995" s="255"/>
      <c r="B1995" s="249"/>
      <c r="C1995" s="128"/>
      <c r="D1995" s="119">
        <v>4210</v>
      </c>
      <c r="E1995" s="121"/>
      <c r="F1995" s="122" t="s">
        <v>135</v>
      </c>
      <c r="G1995" s="123">
        <v>16000</v>
      </c>
      <c r="H1995" s="124">
        <v>5266.58</v>
      </c>
      <c r="I1995" s="124">
        <f t="shared" si="79"/>
        <v>32.916125</v>
      </c>
      <c r="J1995" s="217" t="s">
        <v>1164</v>
      </c>
      <c r="K1995" s="217"/>
      <c r="L1995" s="126"/>
    </row>
    <row r="1996" spans="1:12" s="127" customFormat="1" ht="77.25" customHeight="1">
      <c r="A1996" s="255"/>
      <c r="B1996" s="249"/>
      <c r="C1996" s="128"/>
      <c r="D1996" s="119">
        <v>4300</v>
      </c>
      <c r="E1996" s="121"/>
      <c r="F1996" s="122" t="s">
        <v>144</v>
      </c>
      <c r="G1996" s="123">
        <v>1475623</v>
      </c>
      <c r="H1996" s="124">
        <v>466206.23</v>
      </c>
      <c r="I1996" s="124">
        <f t="shared" si="79"/>
        <v>31.59385764521155</v>
      </c>
      <c r="J1996" s="217" t="s">
        <v>1165</v>
      </c>
      <c r="K1996" s="217"/>
      <c r="L1996" s="126"/>
    </row>
    <row r="1997" spans="1:12" s="127" customFormat="1" ht="38.25" customHeight="1">
      <c r="A1997" s="255"/>
      <c r="B1997" s="249"/>
      <c r="C1997" s="128"/>
      <c r="D1997" s="119">
        <v>6210</v>
      </c>
      <c r="E1997" s="121"/>
      <c r="F1997" s="122" t="s">
        <v>1166</v>
      </c>
      <c r="G1997" s="123">
        <v>375000</v>
      </c>
      <c r="H1997" s="124">
        <v>16500</v>
      </c>
      <c r="I1997" s="124">
        <f t="shared" si="79"/>
        <v>4.3999999999999995</v>
      </c>
      <c r="J1997" s="217" t="s">
        <v>1167</v>
      </c>
      <c r="K1997" s="217"/>
      <c r="L1997" s="126"/>
    </row>
    <row r="1998" spans="1:12" s="127" customFormat="1" ht="13.5" customHeight="1">
      <c r="A1998" s="268"/>
      <c r="B1998" s="96"/>
      <c r="C1998" s="130"/>
      <c r="D1998" s="119"/>
      <c r="E1998" s="121"/>
      <c r="F1998" s="122"/>
      <c r="G1998" s="123"/>
      <c r="H1998" s="124"/>
      <c r="I1998" s="124"/>
      <c r="J1998" s="122"/>
      <c r="K1998" s="122"/>
      <c r="L1998" s="126"/>
    </row>
    <row r="1999" spans="1:12" s="111" customFormat="1" ht="13.5" customHeight="1">
      <c r="A1999" s="103" t="s">
        <v>1168</v>
      </c>
      <c r="B1999" s="103"/>
      <c r="C1999" s="139"/>
      <c r="D1999" s="103"/>
      <c r="E1999" s="140"/>
      <c r="F1999" s="107" t="s">
        <v>1169</v>
      </c>
      <c r="G1999" s="108">
        <f>SUM(G2000:G2013)/2</f>
        <v>86700</v>
      </c>
      <c r="H1999" s="109">
        <f>SUM(H2000:H2013)/2</f>
        <v>2235.33</v>
      </c>
      <c r="I1999" s="109">
        <f aca="true" t="shared" si="80" ref="I1999:I2013">H1999/G1999*100</f>
        <v>2.578235294117647</v>
      </c>
      <c r="J1999" s="107"/>
      <c r="K1999" s="107"/>
      <c r="L1999" s="33"/>
    </row>
    <row r="2000" spans="1:12" s="127" customFormat="1" ht="12.75">
      <c r="A2000" s="255"/>
      <c r="B2000" s="249"/>
      <c r="C2000" s="189" t="s">
        <v>1170</v>
      </c>
      <c r="D2000" s="90"/>
      <c r="E2000" s="92"/>
      <c r="F2000" s="112" t="s">
        <v>1171</v>
      </c>
      <c r="G2000" s="113">
        <f>SUM(G2001)</f>
        <v>4000</v>
      </c>
      <c r="H2000" s="114">
        <f>SUM(H2001)</f>
        <v>1535.33</v>
      </c>
      <c r="I2000" s="114">
        <f t="shared" si="80"/>
        <v>38.38325</v>
      </c>
      <c r="J2000" s="112"/>
      <c r="K2000" s="112"/>
      <c r="L2000" s="126"/>
    </row>
    <row r="2001" spans="1:12" s="127" customFormat="1" ht="28.5" customHeight="1">
      <c r="A2001" s="255"/>
      <c r="B2001" s="249"/>
      <c r="C2001" s="128"/>
      <c r="D2001" s="119">
        <v>2850</v>
      </c>
      <c r="E2001" s="121"/>
      <c r="F2001" s="122" t="s">
        <v>1172</v>
      </c>
      <c r="G2001" s="123">
        <v>4000</v>
      </c>
      <c r="H2001" s="124">
        <v>1535.33</v>
      </c>
      <c r="I2001" s="124">
        <f t="shared" si="80"/>
        <v>38.38325</v>
      </c>
      <c r="J2001" s="122" t="s">
        <v>1173</v>
      </c>
      <c r="K2001" s="122"/>
      <c r="L2001" s="126"/>
    </row>
    <row r="2002" spans="1:12" s="127" customFormat="1" ht="12.75">
      <c r="A2002" s="255"/>
      <c r="B2002" s="249"/>
      <c r="C2002" s="91" t="s">
        <v>1174</v>
      </c>
      <c r="D2002" s="90"/>
      <c r="E2002" s="92"/>
      <c r="F2002" s="112" t="s">
        <v>1175</v>
      </c>
      <c r="G2002" s="113">
        <f>SUM(G2003:G2004)</f>
        <v>7000</v>
      </c>
      <c r="H2002" s="114">
        <f>SUM(H2003:H2004)</f>
        <v>700</v>
      </c>
      <c r="I2002" s="114">
        <f t="shared" si="80"/>
        <v>10</v>
      </c>
      <c r="J2002" s="112"/>
      <c r="K2002" s="112"/>
      <c r="L2002" s="126"/>
    </row>
    <row r="2003" spans="1:12" s="129" customFormat="1" ht="30" customHeight="1">
      <c r="A2003" s="255"/>
      <c r="B2003" s="249"/>
      <c r="C2003" s="150"/>
      <c r="D2003" s="119">
        <v>4210</v>
      </c>
      <c r="E2003" s="121"/>
      <c r="F2003" s="122" t="s">
        <v>135</v>
      </c>
      <c r="G2003" s="123">
        <v>5000</v>
      </c>
      <c r="H2003" s="124">
        <v>700</v>
      </c>
      <c r="I2003" s="124">
        <f t="shared" si="80"/>
        <v>14.000000000000002</v>
      </c>
      <c r="J2003" s="122" t="s">
        <v>1176</v>
      </c>
      <c r="K2003" s="122"/>
      <c r="L2003" s="126"/>
    </row>
    <row r="2004" spans="1:12" s="129" customFormat="1" ht="12.75" customHeight="1">
      <c r="A2004" s="255"/>
      <c r="B2004" s="249"/>
      <c r="C2004" s="150"/>
      <c r="D2004" s="119">
        <v>4300</v>
      </c>
      <c r="E2004" s="121"/>
      <c r="F2004" s="122" t="s">
        <v>144</v>
      </c>
      <c r="G2004" s="123">
        <v>2000</v>
      </c>
      <c r="H2004" s="124">
        <v>0</v>
      </c>
      <c r="I2004" s="124">
        <f t="shared" si="80"/>
        <v>0</v>
      </c>
      <c r="J2004" s="122" t="s">
        <v>1177</v>
      </c>
      <c r="K2004" s="122"/>
      <c r="L2004" s="126"/>
    </row>
    <row r="2005" spans="1:12" s="129" customFormat="1" ht="12.75">
      <c r="A2005" s="255"/>
      <c r="B2005" s="249"/>
      <c r="C2005" s="150">
        <v>2001</v>
      </c>
      <c r="D2005" s="119"/>
      <c r="E2005" s="121"/>
      <c r="F2005" s="112" t="s">
        <v>1178</v>
      </c>
      <c r="G2005" s="113">
        <f>SUM(G2006)</f>
        <v>3000</v>
      </c>
      <c r="H2005" s="114">
        <f>SUM(H2006)</f>
        <v>0</v>
      </c>
      <c r="I2005" s="114">
        <f t="shared" si="80"/>
        <v>0</v>
      </c>
      <c r="J2005" s="122"/>
      <c r="K2005" s="122"/>
      <c r="L2005" s="126"/>
    </row>
    <row r="2006" spans="1:12" s="129" customFormat="1" ht="12.75" customHeight="1">
      <c r="A2006" s="255"/>
      <c r="B2006" s="249"/>
      <c r="C2006" s="150"/>
      <c r="D2006" s="119">
        <v>4300</v>
      </c>
      <c r="E2006" s="121"/>
      <c r="F2006" s="122" t="s">
        <v>144</v>
      </c>
      <c r="G2006" s="123">
        <v>3000</v>
      </c>
      <c r="H2006" s="124">
        <v>0</v>
      </c>
      <c r="I2006" s="124">
        <f t="shared" si="80"/>
        <v>0</v>
      </c>
      <c r="J2006" s="122" t="s">
        <v>1179</v>
      </c>
      <c r="K2006" s="122"/>
      <c r="L2006" s="126"/>
    </row>
    <row r="2007" spans="1:12" s="127" customFormat="1" ht="12.75">
      <c r="A2007" s="255"/>
      <c r="B2007" s="249"/>
      <c r="C2007" s="91" t="s">
        <v>1180</v>
      </c>
      <c r="D2007" s="90"/>
      <c r="E2007" s="92"/>
      <c r="F2007" s="112" t="s">
        <v>1181</v>
      </c>
      <c r="G2007" s="113">
        <f>SUM(G2008)</f>
        <v>24000</v>
      </c>
      <c r="H2007" s="114">
        <f>SUM(H2008)</f>
        <v>0</v>
      </c>
      <c r="I2007" s="114">
        <f t="shared" si="80"/>
        <v>0</v>
      </c>
      <c r="J2007" s="112"/>
      <c r="K2007" s="112"/>
      <c r="L2007" s="126"/>
    </row>
    <row r="2008" spans="1:12" s="127" customFormat="1" ht="27.75" customHeight="1">
      <c r="A2008" s="268"/>
      <c r="B2008" s="96"/>
      <c r="C2008" s="128"/>
      <c r="D2008" s="119">
        <v>4300</v>
      </c>
      <c r="E2008" s="121"/>
      <c r="F2008" s="122" t="s">
        <v>144</v>
      </c>
      <c r="G2008" s="123">
        <v>24000</v>
      </c>
      <c r="H2008" s="124">
        <v>0</v>
      </c>
      <c r="I2008" s="124">
        <f t="shared" si="80"/>
        <v>0</v>
      </c>
      <c r="J2008" s="122" t="s">
        <v>1182</v>
      </c>
      <c r="K2008" s="122"/>
      <c r="L2008" s="126"/>
    </row>
    <row r="2009" spans="1:12" s="127" customFormat="1" ht="12.75">
      <c r="A2009" s="255"/>
      <c r="B2009" s="249"/>
      <c r="C2009" s="128">
        <v>5002</v>
      </c>
      <c r="D2009" s="90"/>
      <c r="E2009" s="92"/>
      <c r="F2009" s="112" t="s">
        <v>1183</v>
      </c>
      <c r="G2009" s="113">
        <f>SUM(G2010)</f>
        <v>200</v>
      </c>
      <c r="H2009" s="114">
        <f>SUM(H2010)</f>
        <v>0</v>
      </c>
      <c r="I2009" s="114">
        <f t="shared" si="80"/>
        <v>0</v>
      </c>
      <c r="J2009" s="112"/>
      <c r="K2009" s="112"/>
      <c r="L2009" s="154"/>
    </row>
    <row r="2010" spans="1:12" s="127" customFormat="1" ht="12.75" customHeight="1">
      <c r="A2010" s="255"/>
      <c r="B2010" s="249"/>
      <c r="C2010" s="128"/>
      <c r="D2010" s="119">
        <v>4300</v>
      </c>
      <c r="E2010" s="121"/>
      <c r="F2010" s="122" t="s">
        <v>144</v>
      </c>
      <c r="G2010" s="123">
        <v>200</v>
      </c>
      <c r="H2010" s="124">
        <v>0</v>
      </c>
      <c r="I2010" s="124">
        <f t="shared" si="80"/>
        <v>0</v>
      </c>
      <c r="J2010" s="122" t="s">
        <v>1184</v>
      </c>
      <c r="K2010" s="122"/>
      <c r="L2010" s="126"/>
    </row>
    <row r="2011" spans="1:12" s="127" customFormat="1" ht="12.75">
      <c r="A2011" s="253"/>
      <c r="B2011" s="254"/>
      <c r="C2011" s="91">
        <v>90095</v>
      </c>
      <c r="D2011" s="90"/>
      <c r="E2011" s="92"/>
      <c r="F2011" s="112" t="s">
        <v>877</v>
      </c>
      <c r="G2011" s="113">
        <f>SUM(G2012:G2013)</f>
        <v>48500</v>
      </c>
      <c r="H2011" s="114">
        <f>SUM(H2012:H2013)</f>
        <v>0</v>
      </c>
      <c r="I2011" s="114">
        <f t="shared" si="80"/>
        <v>0</v>
      </c>
      <c r="J2011" s="112"/>
      <c r="K2011" s="112"/>
      <c r="L2011" s="126"/>
    </row>
    <row r="2012" spans="1:12" s="129" customFormat="1" ht="27" customHeight="1">
      <c r="A2012" s="255"/>
      <c r="B2012" s="249"/>
      <c r="C2012" s="150"/>
      <c r="D2012" s="119">
        <v>4210</v>
      </c>
      <c r="E2012" s="121"/>
      <c r="F2012" s="122" t="s">
        <v>135</v>
      </c>
      <c r="G2012" s="123">
        <v>1500</v>
      </c>
      <c r="H2012" s="124">
        <v>0</v>
      </c>
      <c r="I2012" s="124">
        <f t="shared" si="80"/>
        <v>0</v>
      </c>
      <c r="J2012" s="122" t="s">
        <v>1185</v>
      </c>
      <c r="K2012" s="122"/>
      <c r="L2012" s="126"/>
    </row>
    <row r="2013" spans="1:12" s="129" customFormat="1" ht="25.5" customHeight="1">
      <c r="A2013" s="268"/>
      <c r="B2013" s="96"/>
      <c r="C2013" s="132"/>
      <c r="D2013" s="119">
        <v>4300</v>
      </c>
      <c r="E2013" s="121"/>
      <c r="F2013" s="122" t="s">
        <v>144</v>
      </c>
      <c r="G2013" s="123">
        <v>47000</v>
      </c>
      <c r="H2013" s="124">
        <v>0</v>
      </c>
      <c r="I2013" s="124">
        <f t="shared" si="80"/>
        <v>0</v>
      </c>
      <c r="J2013" s="122" t="s">
        <v>1186</v>
      </c>
      <c r="K2013" s="122"/>
      <c r="L2013" s="126"/>
    </row>
    <row r="2014" spans="1:12" s="127" customFormat="1" ht="12.75">
      <c r="A2014" s="268"/>
      <c r="B2014" s="96"/>
      <c r="C2014" s="130"/>
      <c r="D2014" s="119"/>
      <c r="E2014" s="121"/>
      <c r="F2014" s="122"/>
      <c r="G2014" s="123"/>
      <c r="H2014" s="124"/>
      <c r="I2014" s="124"/>
      <c r="J2014" s="122"/>
      <c r="K2014" s="122"/>
      <c r="L2014" s="126"/>
    </row>
    <row r="2015" spans="1:12" s="111" customFormat="1" ht="13.5" customHeight="1">
      <c r="A2015" s="103" t="s">
        <v>1187</v>
      </c>
      <c r="B2015" s="103"/>
      <c r="C2015" s="139"/>
      <c r="D2015" s="103"/>
      <c r="E2015" s="140"/>
      <c r="F2015" s="107" t="s">
        <v>1188</v>
      </c>
      <c r="G2015" s="108">
        <f>SUM(G2016:G2034)/2</f>
        <v>12583024</v>
      </c>
      <c r="H2015" s="109">
        <f>SUM(H2016:H2034)/2</f>
        <v>6476664.170000002</v>
      </c>
      <c r="I2015" s="109">
        <f aca="true" t="shared" si="81" ref="I2015:I2034">H2015/G2015*100</f>
        <v>51.471444145699806</v>
      </c>
      <c r="J2015" s="107"/>
      <c r="K2015" s="107"/>
      <c r="L2015" s="33"/>
    </row>
    <row r="2016" spans="1:12" s="117" customFormat="1" ht="15" customHeight="1">
      <c r="A2016" s="253"/>
      <c r="B2016" s="254"/>
      <c r="C2016" s="91">
        <v>75023</v>
      </c>
      <c r="D2016" s="90"/>
      <c r="E2016" s="92"/>
      <c r="F2016" s="112" t="s">
        <v>423</v>
      </c>
      <c r="G2016" s="113">
        <f>SUM(G2017:G2034)</f>
        <v>12583024</v>
      </c>
      <c r="H2016" s="114">
        <f>SUM(H2017:H2034)</f>
        <v>6476664.170000002</v>
      </c>
      <c r="I2016" s="114">
        <f t="shared" si="81"/>
        <v>51.471444145699806</v>
      </c>
      <c r="J2016" s="112"/>
      <c r="K2016" s="112"/>
      <c r="L2016" s="116"/>
    </row>
    <row r="2017" spans="1:12" s="129" customFormat="1" ht="27" customHeight="1">
      <c r="A2017" s="255"/>
      <c r="B2017" s="249"/>
      <c r="C2017" s="150"/>
      <c r="D2017" s="119">
        <v>3030</v>
      </c>
      <c r="E2017" s="121"/>
      <c r="F2017" s="122" t="s">
        <v>721</v>
      </c>
      <c r="G2017" s="123">
        <v>102100</v>
      </c>
      <c r="H2017" s="124">
        <v>48189</v>
      </c>
      <c r="I2017" s="124">
        <f t="shared" si="81"/>
        <v>47.19784524975515</v>
      </c>
      <c r="J2017" s="122" t="s">
        <v>1189</v>
      </c>
      <c r="K2017" s="122"/>
      <c r="L2017" s="126"/>
    </row>
    <row r="2018" spans="1:12" s="129" customFormat="1" ht="12.75" customHeight="1">
      <c r="A2018" s="255"/>
      <c r="B2018" s="249"/>
      <c r="C2018" s="151"/>
      <c r="D2018" s="119">
        <v>4010</v>
      </c>
      <c r="E2018" s="121"/>
      <c r="F2018" s="122" t="s">
        <v>169</v>
      </c>
      <c r="G2018" s="123">
        <v>7505417</v>
      </c>
      <c r="H2018" s="124">
        <v>3666548.99</v>
      </c>
      <c r="I2018" s="124">
        <f t="shared" si="81"/>
        <v>48.85203566970363</v>
      </c>
      <c r="J2018" s="122" t="s">
        <v>1190</v>
      </c>
      <c r="K2018" s="122"/>
      <c r="L2018" s="126"/>
    </row>
    <row r="2019" spans="1:12" s="129" customFormat="1" ht="12.75" customHeight="1">
      <c r="A2019" s="255"/>
      <c r="B2019" s="249"/>
      <c r="C2019" s="151"/>
      <c r="D2019" s="119">
        <v>4040</v>
      </c>
      <c r="E2019" s="121"/>
      <c r="F2019" s="122" t="s">
        <v>399</v>
      </c>
      <c r="G2019" s="123">
        <v>600665</v>
      </c>
      <c r="H2019" s="124">
        <v>581151.99</v>
      </c>
      <c r="I2019" s="124">
        <f t="shared" si="81"/>
        <v>96.75143216268636</v>
      </c>
      <c r="J2019" s="122" t="s">
        <v>1191</v>
      </c>
      <c r="K2019" s="122"/>
      <c r="L2019" s="126"/>
    </row>
    <row r="2020" spans="1:12" s="127" customFormat="1" ht="12.75" customHeight="1">
      <c r="A2020" s="255"/>
      <c r="B2020" s="249"/>
      <c r="C2020" s="151"/>
      <c r="D2020" s="119">
        <v>4110</v>
      </c>
      <c r="E2020" s="121"/>
      <c r="F2020" s="122" t="s">
        <v>129</v>
      </c>
      <c r="G2020" s="123">
        <v>1371704</v>
      </c>
      <c r="H2020" s="124">
        <v>724544.73</v>
      </c>
      <c r="I2020" s="124">
        <f t="shared" si="81"/>
        <v>52.82077838950677</v>
      </c>
      <c r="J2020" s="122" t="s">
        <v>1192</v>
      </c>
      <c r="K2020" s="122"/>
      <c r="L2020" s="126"/>
    </row>
    <row r="2021" spans="1:12" s="129" customFormat="1" ht="12.75" customHeight="1">
      <c r="A2021" s="255"/>
      <c r="B2021" s="249"/>
      <c r="C2021" s="151"/>
      <c r="D2021" s="119">
        <v>4120</v>
      </c>
      <c r="E2021" s="121"/>
      <c r="F2021" s="122" t="s">
        <v>131</v>
      </c>
      <c r="G2021" s="123">
        <v>192604</v>
      </c>
      <c r="H2021" s="124">
        <v>92964.4</v>
      </c>
      <c r="I2021" s="124">
        <f t="shared" si="81"/>
        <v>48.26711802454777</v>
      </c>
      <c r="J2021" s="122" t="s">
        <v>1192</v>
      </c>
      <c r="K2021" s="122"/>
      <c r="L2021" s="126"/>
    </row>
    <row r="2022" spans="1:12" s="129" customFormat="1" ht="27.75" customHeight="1">
      <c r="A2022" s="255"/>
      <c r="B2022" s="249"/>
      <c r="C2022" s="151"/>
      <c r="D2022" s="119">
        <v>4140</v>
      </c>
      <c r="E2022" s="121"/>
      <c r="F2022" s="122" t="s">
        <v>214</v>
      </c>
      <c r="G2022" s="123">
        <v>48100</v>
      </c>
      <c r="H2022" s="124">
        <v>39866.4</v>
      </c>
      <c r="I2022" s="124">
        <f t="shared" si="81"/>
        <v>82.88232848232849</v>
      </c>
      <c r="J2022" s="122" t="s">
        <v>1193</v>
      </c>
      <c r="K2022" s="122"/>
      <c r="L2022" s="126"/>
    </row>
    <row r="2023" spans="1:12" s="129" customFormat="1" ht="12.75" customHeight="1">
      <c r="A2023" s="255"/>
      <c r="B2023" s="249"/>
      <c r="C2023" s="151"/>
      <c r="D2023" s="119">
        <v>4170</v>
      </c>
      <c r="E2023" s="121"/>
      <c r="F2023" s="122" t="s">
        <v>133</v>
      </c>
      <c r="G2023" s="123">
        <v>25000</v>
      </c>
      <c r="H2023" s="124">
        <v>24474</v>
      </c>
      <c r="I2023" s="124">
        <f t="shared" si="81"/>
        <v>97.896</v>
      </c>
      <c r="J2023" s="122" t="s">
        <v>134</v>
      </c>
      <c r="K2023" s="122"/>
      <c r="L2023" s="126"/>
    </row>
    <row r="2024" spans="1:12" s="129" customFormat="1" ht="90.75" customHeight="1">
      <c r="A2024" s="255"/>
      <c r="B2024" s="249"/>
      <c r="C2024" s="151"/>
      <c r="D2024" s="119">
        <v>4210</v>
      </c>
      <c r="E2024" s="121"/>
      <c r="F2024" s="122" t="s">
        <v>135</v>
      </c>
      <c r="G2024" s="123">
        <v>413000</v>
      </c>
      <c r="H2024" s="124">
        <v>213488.35</v>
      </c>
      <c r="I2024" s="124">
        <f t="shared" si="81"/>
        <v>51.69209443099274</v>
      </c>
      <c r="J2024" s="217" t="s">
        <v>1194</v>
      </c>
      <c r="K2024" s="217"/>
      <c r="L2024" s="126"/>
    </row>
    <row r="2025" spans="1:12" s="129" customFormat="1" ht="28.5" customHeight="1">
      <c r="A2025" s="255"/>
      <c r="B2025" s="249"/>
      <c r="C2025" s="151"/>
      <c r="D2025" s="119">
        <v>4260</v>
      </c>
      <c r="E2025" s="121"/>
      <c r="F2025" s="122" t="s">
        <v>139</v>
      </c>
      <c r="G2025" s="123">
        <v>400250</v>
      </c>
      <c r="H2025" s="124">
        <v>185691.7</v>
      </c>
      <c r="I2025" s="124">
        <f t="shared" si="81"/>
        <v>46.39392879450344</v>
      </c>
      <c r="J2025" s="122" t="s">
        <v>1195</v>
      </c>
      <c r="K2025" s="122"/>
      <c r="L2025" s="126"/>
    </row>
    <row r="2026" spans="1:12" s="129" customFormat="1" ht="27.75" customHeight="1">
      <c r="A2026" s="255"/>
      <c r="B2026" s="249"/>
      <c r="C2026" s="151"/>
      <c r="D2026" s="119">
        <v>4270</v>
      </c>
      <c r="E2026" s="121"/>
      <c r="F2026" s="122" t="s">
        <v>141</v>
      </c>
      <c r="G2026" s="123">
        <v>213650</v>
      </c>
      <c r="H2026" s="124">
        <v>52559.56</v>
      </c>
      <c r="I2026" s="124">
        <f t="shared" si="81"/>
        <v>24.60077697168266</v>
      </c>
      <c r="J2026" s="217" t="s">
        <v>1196</v>
      </c>
      <c r="K2026" s="217"/>
      <c r="L2026" s="126"/>
    </row>
    <row r="2027" spans="1:12" s="127" customFormat="1" ht="12.75" customHeight="1">
      <c r="A2027" s="255"/>
      <c r="B2027" s="249"/>
      <c r="C2027" s="151"/>
      <c r="D2027" s="119">
        <v>4280</v>
      </c>
      <c r="E2027" s="121"/>
      <c r="F2027" s="122" t="s">
        <v>1197</v>
      </c>
      <c r="G2027" s="123">
        <v>8000</v>
      </c>
      <c r="H2027" s="124">
        <v>1649</v>
      </c>
      <c r="I2027" s="124">
        <f t="shared" si="81"/>
        <v>20.6125</v>
      </c>
      <c r="J2027" s="122" t="s">
        <v>1198</v>
      </c>
      <c r="K2027" s="122"/>
      <c r="L2027" s="126"/>
    </row>
    <row r="2028" spans="1:12" s="127" customFormat="1" ht="114.75" customHeight="1">
      <c r="A2028" s="255"/>
      <c r="B2028" s="249"/>
      <c r="C2028" s="151"/>
      <c r="D2028" s="119">
        <v>4300</v>
      </c>
      <c r="E2028" s="121"/>
      <c r="F2028" s="122" t="s">
        <v>144</v>
      </c>
      <c r="G2028" s="123">
        <v>1128834</v>
      </c>
      <c r="H2028" s="124">
        <v>639682.81</v>
      </c>
      <c r="I2028" s="124">
        <f>H2028/G2028*100</f>
        <v>56.66757113977786</v>
      </c>
      <c r="J2028" s="217" t="s">
        <v>1199</v>
      </c>
      <c r="K2028" s="217"/>
      <c r="L2028" s="126"/>
    </row>
    <row r="2029" spans="1:12" s="129" customFormat="1" ht="27" customHeight="1">
      <c r="A2029" s="255"/>
      <c r="B2029" s="249"/>
      <c r="C2029" s="151"/>
      <c r="D2029" s="119">
        <v>4410</v>
      </c>
      <c r="E2029" s="121"/>
      <c r="F2029" s="122" t="s">
        <v>180</v>
      </c>
      <c r="G2029" s="123">
        <v>69600</v>
      </c>
      <c r="H2029" s="124">
        <v>60846.44</v>
      </c>
      <c r="I2029" s="124">
        <f t="shared" si="81"/>
        <v>87.4230459770115</v>
      </c>
      <c r="J2029" s="122" t="s">
        <v>1200</v>
      </c>
      <c r="K2029" s="122"/>
      <c r="L2029" s="126"/>
    </row>
    <row r="2030" spans="1:12" s="129" customFormat="1" ht="12.75" customHeight="1">
      <c r="A2030" s="255"/>
      <c r="B2030" s="249"/>
      <c r="C2030" s="151"/>
      <c r="D2030" s="119">
        <v>4420</v>
      </c>
      <c r="E2030" s="121"/>
      <c r="F2030" s="122" t="s">
        <v>150</v>
      </c>
      <c r="G2030" s="123">
        <v>18000</v>
      </c>
      <c r="H2030" s="124">
        <v>16633.75</v>
      </c>
      <c r="I2030" s="124">
        <f t="shared" si="81"/>
        <v>92.40972222222223</v>
      </c>
      <c r="J2030" s="122" t="s">
        <v>1201</v>
      </c>
      <c r="K2030" s="122"/>
      <c r="L2030" s="126"/>
    </row>
    <row r="2031" spans="1:12" s="129" customFormat="1" ht="26.25" customHeight="1">
      <c r="A2031" s="255"/>
      <c r="B2031" s="249"/>
      <c r="C2031" s="151"/>
      <c r="D2031" s="119">
        <v>4430</v>
      </c>
      <c r="E2031" s="121"/>
      <c r="F2031" s="122" t="s">
        <v>151</v>
      </c>
      <c r="G2031" s="123">
        <v>182700</v>
      </c>
      <c r="H2031" s="124">
        <v>18552.93</v>
      </c>
      <c r="I2031" s="124">
        <f t="shared" si="81"/>
        <v>10.154860426929393</v>
      </c>
      <c r="J2031" s="122" t="s">
        <v>1202</v>
      </c>
      <c r="K2031" s="122"/>
      <c r="L2031" s="126"/>
    </row>
    <row r="2032" spans="1:12" s="129" customFormat="1" ht="12.75" customHeight="1">
      <c r="A2032" s="255"/>
      <c r="B2032" s="256"/>
      <c r="C2032" s="151"/>
      <c r="D2032" s="148">
        <v>4440</v>
      </c>
      <c r="E2032" s="121"/>
      <c r="F2032" s="122" t="s">
        <v>153</v>
      </c>
      <c r="G2032" s="123">
        <v>209400</v>
      </c>
      <c r="H2032" s="124">
        <v>100000</v>
      </c>
      <c r="I2032" s="124">
        <f t="shared" si="81"/>
        <v>47.75549188156638</v>
      </c>
      <c r="J2032" s="122" t="s">
        <v>1203</v>
      </c>
      <c r="K2032" s="122"/>
      <c r="L2032" s="126"/>
    </row>
    <row r="2033" spans="1:12" s="129" customFormat="1" ht="12.75" customHeight="1">
      <c r="A2033" s="255"/>
      <c r="B2033" s="249"/>
      <c r="C2033" s="151"/>
      <c r="D2033" s="119">
        <v>4610</v>
      </c>
      <c r="E2033" s="121"/>
      <c r="F2033" s="122" t="s">
        <v>843</v>
      </c>
      <c r="G2033" s="123">
        <v>20000</v>
      </c>
      <c r="H2033" s="124">
        <v>9820.12</v>
      </c>
      <c r="I2033" s="124">
        <f t="shared" si="81"/>
        <v>49.10060000000001</v>
      </c>
      <c r="J2033" s="122" t="s">
        <v>1204</v>
      </c>
      <c r="K2033" s="122"/>
      <c r="L2033" s="126"/>
    </row>
    <row r="2034" spans="1:12" s="129" customFormat="1" ht="12.75" customHeight="1">
      <c r="A2034" s="255"/>
      <c r="B2034" s="249"/>
      <c r="C2034" s="151"/>
      <c r="D2034" s="119">
        <v>6050</v>
      </c>
      <c r="E2034" s="121"/>
      <c r="F2034" s="122" t="s">
        <v>740</v>
      </c>
      <c r="G2034" s="123">
        <v>74000</v>
      </c>
      <c r="H2034" s="124">
        <v>0</v>
      </c>
      <c r="I2034" s="124">
        <f t="shared" si="81"/>
        <v>0</v>
      </c>
      <c r="J2034" s="122" t="s">
        <v>1205</v>
      </c>
      <c r="K2034" s="122"/>
      <c r="L2034" s="126"/>
    </row>
    <row r="2035" spans="1:12" s="129" customFormat="1" ht="12" customHeight="1">
      <c r="A2035" s="255"/>
      <c r="B2035" s="249"/>
      <c r="C2035" s="151"/>
      <c r="D2035" s="119"/>
      <c r="E2035" s="121"/>
      <c r="F2035" s="122"/>
      <c r="G2035" s="123"/>
      <c r="H2035" s="124"/>
      <c r="I2035" s="124"/>
      <c r="J2035" s="122"/>
      <c r="K2035" s="122"/>
      <c r="L2035" s="126"/>
    </row>
    <row r="2036" spans="1:12" s="111" customFormat="1" ht="13.5" customHeight="1">
      <c r="A2036" s="103" t="s">
        <v>1206</v>
      </c>
      <c r="B2036" s="103"/>
      <c r="C2036" s="139"/>
      <c r="D2036" s="103"/>
      <c r="E2036" s="140"/>
      <c r="F2036" s="107" t="s">
        <v>1207</v>
      </c>
      <c r="G2036" s="108">
        <f>SUM(G2037:G2057)/2</f>
        <v>1495820</v>
      </c>
      <c r="H2036" s="109">
        <f>SUM(H2037:H2057)/2</f>
        <v>460120.1</v>
      </c>
      <c r="I2036" s="109">
        <f aca="true" t="shared" si="82" ref="I2036:I2057">H2036/G2036*100</f>
        <v>30.760392293190353</v>
      </c>
      <c r="J2036" s="107"/>
      <c r="K2036" s="107"/>
      <c r="L2036" s="33"/>
    </row>
    <row r="2037" spans="1:12" s="117" customFormat="1" ht="12.75">
      <c r="A2037" s="253"/>
      <c r="B2037" s="254"/>
      <c r="C2037" s="91">
        <v>75075</v>
      </c>
      <c r="D2037" s="90"/>
      <c r="E2037" s="92"/>
      <c r="F2037" s="112" t="s">
        <v>1208</v>
      </c>
      <c r="G2037" s="113">
        <f>SUM(G2038:G2044)</f>
        <v>1200500</v>
      </c>
      <c r="H2037" s="114">
        <f>SUM(H2038:H2044)</f>
        <v>445362.31999999995</v>
      </c>
      <c r="I2037" s="114">
        <f t="shared" si="82"/>
        <v>37.09806913785922</v>
      </c>
      <c r="J2037" s="112"/>
      <c r="K2037" s="112"/>
      <c r="L2037" s="116"/>
    </row>
    <row r="2038" spans="1:12" s="142" customFormat="1" ht="12.75" customHeight="1">
      <c r="A2038" s="271"/>
      <c r="B2038" s="251"/>
      <c r="C2038" s="141"/>
      <c r="D2038" s="119">
        <v>2820</v>
      </c>
      <c r="E2038" s="121"/>
      <c r="F2038" s="122" t="s">
        <v>719</v>
      </c>
      <c r="G2038" s="123">
        <v>50000</v>
      </c>
      <c r="H2038" s="124">
        <v>30000</v>
      </c>
      <c r="I2038" s="124">
        <f t="shared" si="82"/>
        <v>60</v>
      </c>
      <c r="J2038" s="122" t="s">
        <v>1209</v>
      </c>
      <c r="K2038" s="122"/>
      <c r="L2038" s="116"/>
    </row>
    <row r="2039" spans="1:12" s="142" customFormat="1" ht="12.75">
      <c r="A2039" s="271"/>
      <c r="B2039" s="251"/>
      <c r="C2039" s="141"/>
      <c r="D2039" s="119">
        <v>4110</v>
      </c>
      <c r="E2039" s="121"/>
      <c r="F2039" s="122" t="s">
        <v>129</v>
      </c>
      <c r="G2039" s="123">
        <v>1950</v>
      </c>
      <c r="H2039" s="124">
        <v>516.3</v>
      </c>
      <c r="I2039" s="124">
        <f t="shared" si="82"/>
        <v>26.476923076923075</v>
      </c>
      <c r="J2039" s="122"/>
      <c r="K2039" s="122"/>
      <c r="L2039" s="116"/>
    </row>
    <row r="2040" spans="1:12" s="142" customFormat="1" ht="12.75">
      <c r="A2040" s="271"/>
      <c r="B2040" s="251"/>
      <c r="C2040" s="141"/>
      <c r="D2040" s="119">
        <v>4120</v>
      </c>
      <c r="E2040" s="121"/>
      <c r="F2040" s="122" t="s">
        <v>131</v>
      </c>
      <c r="G2040" s="123">
        <v>450</v>
      </c>
      <c r="H2040" s="124">
        <v>73.5</v>
      </c>
      <c r="I2040" s="124">
        <f t="shared" si="82"/>
        <v>16.333333333333332</v>
      </c>
      <c r="J2040" s="122"/>
      <c r="K2040" s="122"/>
      <c r="L2040" s="116"/>
    </row>
    <row r="2041" spans="1:12" s="142" customFormat="1" ht="12.75" customHeight="1">
      <c r="A2041" s="271"/>
      <c r="B2041" s="251"/>
      <c r="C2041" s="141"/>
      <c r="D2041" s="119">
        <v>4170</v>
      </c>
      <c r="E2041" s="121"/>
      <c r="F2041" s="122" t="s">
        <v>133</v>
      </c>
      <c r="G2041" s="123">
        <v>13600</v>
      </c>
      <c r="H2041" s="124">
        <v>4359</v>
      </c>
      <c r="I2041" s="124">
        <f t="shared" si="82"/>
        <v>32.05147058823529</v>
      </c>
      <c r="J2041" s="122" t="s">
        <v>360</v>
      </c>
      <c r="K2041" s="122"/>
      <c r="L2041" s="116"/>
    </row>
    <row r="2042" spans="1:12" s="129" customFormat="1" ht="25.5" customHeight="1">
      <c r="A2042" s="255"/>
      <c r="B2042" s="249"/>
      <c r="C2042" s="150"/>
      <c r="D2042" s="119">
        <v>4210</v>
      </c>
      <c r="E2042" s="121"/>
      <c r="F2042" s="122" t="s">
        <v>135</v>
      </c>
      <c r="G2042" s="123">
        <v>35000</v>
      </c>
      <c r="H2042" s="124">
        <v>19987.3</v>
      </c>
      <c r="I2042" s="124">
        <f t="shared" si="82"/>
        <v>57.10657142857143</v>
      </c>
      <c r="J2042" s="122" t="s">
        <v>1210</v>
      </c>
      <c r="K2042" s="122"/>
      <c r="L2042" s="126"/>
    </row>
    <row r="2043" spans="1:12" s="129" customFormat="1" ht="152.25" customHeight="1">
      <c r="A2043" s="268"/>
      <c r="B2043" s="98"/>
      <c r="C2043" s="151"/>
      <c r="D2043" s="148">
        <v>4300</v>
      </c>
      <c r="E2043" s="121"/>
      <c r="F2043" s="122" t="s">
        <v>144</v>
      </c>
      <c r="G2043" s="123">
        <v>599500</v>
      </c>
      <c r="H2043" s="124">
        <v>390426.22</v>
      </c>
      <c r="I2043" s="124">
        <f t="shared" si="82"/>
        <v>65.12530775646371</v>
      </c>
      <c r="J2043" s="217" t="s">
        <v>1211</v>
      </c>
      <c r="K2043" s="217"/>
      <c r="L2043" s="126"/>
    </row>
    <row r="2044" spans="1:12" s="129" customFormat="1" ht="27" customHeight="1">
      <c r="A2044" s="268"/>
      <c r="B2044" s="98"/>
      <c r="C2044" s="151"/>
      <c r="D2044" s="148">
        <v>6050</v>
      </c>
      <c r="E2044" s="121"/>
      <c r="F2044" s="122" t="s">
        <v>740</v>
      </c>
      <c r="G2044" s="123">
        <v>500000</v>
      </c>
      <c r="H2044" s="124">
        <v>0</v>
      </c>
      <c r="I2044" s="124">
        <f t="shared" si="82"/>
        <v>0</v>
      </c>
      <c r="J2044" s="122" t="s">
        <v>1212</v>
      </c>
      <c r="K2044" s="122"/>
      <c r="L2044" s="126"/>
    </row>
    <row r="2045" spans="1:12" s="127" customFormat="1" ht="12.75">
      <c r="A2045" s="268"/>
      <c r="B2045" s="98"/>
      <c r="C2045" s="128">
        <v>80309</v>
      </c>
      <c r="D2045" s="152"/>
      <c r="E2045" s="92"/>
      <c r="F2045" s="112" t="s">
        <v>1213</v>
      </c>
      <c r="G2045" s="113">
        <f>SUM(G2046:G2047)</f>
        <v>16000</v>
      </c>
      <c r="H2045" s="114">
        <f>SUM(H2046:H2047)</f>
        <v>0</v>
      </c>
      <c r="I2045" s="114">
        <f t="shared" si="82"/>
        <v>0</v>
      </c>
      <c r="J2045" s="112"/>
      <c r="K2045" s="112"/>
      <c r="L2045" s="154"/>
    </row>
    <row r="2046" spans="1:12" s="129" customFormat="1" ht="12.75" customHeight="1">
      <c r="A2046" s="268"/>
      <c r="B2046" s="98"/>
      <c r="C2046" s="151"/>
      <c r="D2046" s="148">
        <v>3210</v>
      </c>
      <c r="E2046" s="121"/>
      <c r="F2046" s="122" t="s">
        <v>1214</v>
      </c>
      <c r="G2046" s="123">
        <v>6000</v>
      </c>
      <c r="H2046" s="124">
        <v>0</v>
      </c>
      <c r="I2046" s="124">
        <f t="shared" si="82"/>
        <v>0</v>
      </c>
      <c r="J2046" s="122" t="s">
        <v>1215</v>
      </c>
      <c r="K2046" s="122"/>
      <c r="L2046" s="126"/>
    </row>
    <row r="2047" spans="1:12" s="129" customFormat="1" ht="12.75">
      <c r="A2047" s="268"/>
      <c r="B2047" s="98"/>
      <c r="C2047" s="151"/>
      <c r="D2047" s="148">
        <v>4300</v>
      </c>
      <c r="E2047" s="121"/>
      <c r="F2047" s="122" t="s">
        <v>144</v>
      </c>
      <c r="G2047" s="123">
        <v>10000</v>
      </c>
      <c r="H2047" s="124">
        <v>0</v>
      </c>
      <c r="I2047" s="124">
        <f t="shared" si="82"/>
        <v>0</v>
      </c>
      <c r="J2047" s="122"/>
      <c r="K2047" s="122"/>
      <c r="L2047" s="126"/>
    </row>
    <row r="2048" spans="1:12" s="127" customFormat="1" ht="12.75" customHeight="1">
      <c r="A2048" s="268"/>
      <c r="B2048" s="98"/>
      <c r="C2048" s="128">
        <v>85395</v>
      </c>
      <c r="D2048" s="152"/>
      <c r="E2048" s="92"/>
      <c r="F2048" s="112" t="s">
        <v>1216</v>
      </c>
      <c r="G2048" s="113">
        <f>SUM(G2049:G2055)</f>
        <v>234320</v>
      </c>
      <c r="H2048" s="114">
        <f>SUM(H2049:H2055)</f>
        <v>14757.780000000002</v>
      </c>
      <c r="I2048" s="114">
        <f t="shared" si="82"/>
        <v>6.298130761351999</v>
      </c>
      <c r="J2048" s="122" t="s">
        <v>1217</v>
      </c>
      <c r="K2048" s="122"/>
      <c r="L2048" s="154"/>
    </row>
    <row r="2049" spans="1:12" s="129" customFormat="1" ht="12.75">
      <c r="A2049" s="268"/>
      <c r="B2049" s="98"/>
      <c r="C2049" s="151"/>
      <c r="D2049" s="148">
        <v>4010</v>
      </c>
      <c r="E2049" s="121"/>
      <c r="F2049" s="122" t="s">
        <v>169</v>
      </c>
      <c r="G2049" s="123">
        <v>46792</v>
      </c>
      <c r="H2049" s="124">
        <v>5497.14</v>
      </c>
      <c r="I2049" s="124">
        <f t="shared" si="82"/>
        <v>11.748033851940503</v>
      </c>
      <c r="J2049" s="155"/>
      <c r="K2049" s="155"/>
      <c r="L2049" s="126"/>
    </row>
    <row r="2050" spans="1:12" s="129" customFormat="1" ht="12.75">
      <c r="A2050" s="268"/>
      <c r="B2050" s="98"/>
      <c r="C2050" s="151"/>
      <c r="D2050" s="148">
        <v>4110</v>
      </c>
      <c r="E2050" s="121"/>
      <c r="F2050" s="122" t="s">
        <v>129</v>
      </c>
      <c r="G2050" s="123">
        <v>8062</v>
      </c>
      <c r="H2050" s="124">
        <v>1232.03</v>
      </c>
      <c r="I2050" s="124">
        <f t="shared" si="82"/>
        <v>15.281939965269164</v>
      </c>
      <c r="J2050" s="122"/>
      <c r="K2050" s="122"/>
      <c r="L2050" s="126"/>
    </row>
    <row r="2051" spans="1:12" s="129" customFormat="1" ht="12.75">
      <c r="A2051" s="268"/>
      <c r="B2051" s="98"/>
      <c r="C2051" s="151"/>
      <c r="D2051" s="148">
        <v>4120</v>
      </c>
      <c r="E2051" s="121"/>
      <c r="F2051" s="122" t="s">
        <v>131</v>
      </c>
      <c r="G2051" s="123">
        <v>1146</v>
      </c>
      <c r="H2051" s="124">
        <v>175.6</v>
      </c>
      <c r="I2051" s="124">
        <f t="shared" si="82"/>
        <v>15.322862129144852</v>
      </c>
      <c r="J2051" s="122"/>
      <c r="K2051" s="122"/>
      <c r="L2051" s="126"/>
    </row>
    <row r="2052" spans="1:12" s="129" customFormat="1" ht="12.75">
      <c r="A2052" s="268"/>
      <c r="B2052" s="98"/>
      <c r="C2052" s="151"/>
      <c r="D2052" s="148">
        <v>4170</v>
      </c>
      <c r="E2052" s="121"/>
      <c r="F2052" s="122" t="s">
        <v>133</v>
      </c>
      <c r="G2052" s="123">
        <v>8800</v>
      </c>
      <c r="H2052" s="124">
        <v>1670</v>
      </c>
      <c r="I2052" s="124">
        <f t="shared" si="82"/>
        <v>18.977272727272727</v>
      </c>
      <c r="J2052" s="122"/>
      <c r="K2052" s="122"/>
      <c r="L2052" s="126"/>
    </row>
    <row r="2053" spans="1:12" s="129" customFormat="1" ht="12.75">
      <c r="A2053" s="268"/>
      <c r="B2053" s="98"/>
      <c r="C2053" s="151"/>
      <c r="D2053" s="148">
        <v>4210</v>
      </c>
      <c r="E2053" s="121"/>
      <c r="F2053" s="122" t="s">
        <v>135</v>
      </c>
      <c r="G2053" s="123">
        <v>8640</v>
      </c>
      <c r="H2053" s="124">
        <v>6175</v>
      </c>
      <c r="I2053" s="124">
        <f t="shared" si="82"/>
        <v>71.4699074074074</v>
      </c>
      <c r="J2053" s="122"/>
      <c r="K2053" s="122"/>
      <c r="L2053" s="126"/>
    </row>
    <row r="2054" spans="1:12" s="129" customFormat="1" ht="12.75">
      <c r="A2054" s="268"/>
      <c r="B2054" s="98"/>
      <c r="C2054" s="151"/>
      <c r="D2054" s="148">
        <v>4300</v>
      </c>
      <c r="E2054" s="121"/>
      <c r="F2054" s="122" t="s">
        <v>144</v>
      </c>
      <c r="G2054" s="123">
        <v>159520</v>
      </c>
      <c r="H2054" s="124">
        <v>8.01</v>
      </c>
      <c r="I2054" s="124">
        <f t="shared" si="82"/>
        <v>0.0050213139418254765</v>
      </c>
      <c r="J2054" s="122"/>
      <c r="K2054" s="122"/>
      <c r="L2054" s="126"/>
    </row>
    <row r="2055" spans="1:12" s="129" customFormat="1" ht="12.75">
      <c r="A2055" s="268"/>
      <c r="B2055" s="98"/>
      <c r="C2055" s="151"/>
      <c r="D2055" s="148">
        <v>4350</v>
      </c>
      <c r="E2055" s="121"/>
      <c r="F2055" s="122" t="s">
        <v>146</v>
      </c>
      <c r="G2055" s="123">
        <v>1360</v>
      </c>
      <c r="H2055" s="124">
        <v>0</v>
      </c>
      <c r="I2055" s="124">
        <f t="shared" si="82"/>
        <v>0</v>
      </c>
      <c r="J2055" s="122"/>
      <c r="K2055" s="122"/>
      <c r="L2055" s="126"/>
    </row>
    <row r="2056" spans="1:12" s="127" customFormat="1" ht="12.75">
      <c r="A2056" s="268"/>
      <c r="B2056" s="98"/>
      <c r="C2056" s="128">
        <v>92601</v>
      </c>
      <c r="D2056" s="152"/>
      <c r="E2056" s="92"/>
      <c r="F2056" s="112" t="s">
        <v>1132</v>
      </c>
      <c r="G2056" s="113">
        <f>SUM(G2057)</f>
        <v>45000</v>
      </c>
      <c r="H2056" s="114">
        <f>SUM(H2057)</f>
        <v>0</v>
      </c>
      <c r="I2056" s="114">
        <f t="shared" si="82"/>
        <v>0</v>
      </c>
      <c r="J2056" s="112"/>
      <c r="K2056" s="112"/>
      <c r="L2056" s="154"/>
    </row>
    <row r="2057" spans="1:12" s="129" customFormat="1" ht="39" customHeight="1">
      <c r="A2057" s="268"/>
      <c r="B2057" s="98"/>
      <c r="C2057" s="151"/>
      <c r="D2057" s="148">
        <v>6050</v>
      </c>
      <c r="E2057" s="121"/>
      <c r="F2057" s="122" t="s">
        <v>740</v>
      </c>
      <c r="G2057" s="123">
        <v>45000</v>
      </c>
      <c r="H2057" s="124">
        <v>0</v>
      </c>
      <c r="I2057" s="124">
        <f t="shared" si="82"/>
        <v>0</v>
      </c>
      <c r="J2057" s="122" t="s">
        <v>1218</v>
      </c>
      <c r="K2057" s="122"/>
      <c r="L2057" s="126"/>
    </row>
    <row r="2058" spans="1:12" s="127" customFormat="1" ht="12.75">
      <c r="A2058" s="268"/>
      <c r="B2058" s="96"/>
      <c r="C2058" s="132"/>
      <c r="D2058" s="119"/>
      <c r="E2058" s="121"/>
      <c r="F2058" s="122"/>
      <c r="G2058" s="123"/>
      <c r="H2058" s="124"/>
      <c r="I2058" s="124"/>
      <c r="J2058" s="122"/>
      <c r="K2058" s="122"/>
      <c r="L2058" s="126"/>
    </row>
    <row r="2059" spans="1:12" s="111" customFormat="1" ht="13.5" customHeight="1">
      <c r="A2059" s="103" t="s">
        <v>1219</v>
      </c>
      <c r="B2059" s="140"/>
      <c r="C2059" s="139"/>
      <c r="D2059" s="103"/>
      <c r="E2059" s="140"/>
      <c r="F2059" s="107" t="s">
        <v>1220</v>
      </c>
      <c r="G2059" s="108">
        <f>SUM(G2060:G2073)/2</f>
        <v>818025</v>
      </c>
      <c r="H2059" s="109">
        <f>SUM(H2060:H2073)/2</f>
        <v>392223.89</v>
      </c>
      <c r="I2059" s="109">
        <f aca="true" t="shared" si="83" ref="I2059:I2073">H2059/G2059*100</f>
        <v>47.94766541364873</v>
      </c>
      <c r="J2059" s="107"/>
      <c r="K2059" s="107"/>
      <c r="L2059" s="33"/>
    </row>
    <row r="2060" spans="1:12" s="117" customFormat="1" ht="12.75">
      <c r="A2060" s="253"/>
      <c r="B2060" s="270"/>
      <c r="C2060" s="91">
        <v>75020</v>
      </c>
      <c r="D2060" s="90"/>
      <c r="E2060" s="92"/>
      <c r="F2060" s="112" t="s">
        <v>1221</v>
      </c>
      <c r="G2060" s="113">
        <f>SUM(G2061:G2062)</f>
        <v>700000</v>
      </c>
      <c r="H2060" s="114">
        <f>SUM(H2061:H2062)</f>
        <v>369677.11</v>
      </c>
      <c r="I2060" s="114">
        <f t="shared" si="83"/>
        <v>52.811015714285716</v>
      </c>
      <c r="J2060" s="112"/>
      <c r="K2060" s="112"/>
      <c r="L2060" s="116"/>
    </row>
    <row r="2061" spans="1:12" s="129" customFormat="1" ht="12.75" customHeight="1">
      <c r="A2061" s="255"/>
      <c r="B2061" s="256"/>
      <c r="C2061" s="150"/>
      <c r="D2061" s="119">
        <v>4210</v>
      </c>
      <c r="E2061" s="121"/>
      <c r="F2061" s="122" t="s">
        <v>135</v>
      </c>
      <c r="G2061" s="123">
        <v>450000</v>
      </c>
      <c r="H2061" s="124">
        <v>247641.12</v>
      </c>
      <c r="I2061" s="124">
        <f t="shared" si="83"/>
        <v>55.03135999999999</v>
      </c>
      <c r="J2061" s="122" t="s">
        <v>1222</v>
      </c>
      <c r="K2061" s="122"/>
      <c r="L2061" s="126"/>
    </row>
    <row r="2062" spans="1:12" s="127" customFormat="1" ht="12.75" customHeight="1">
      <c r="A2062" s="255"/>
      <c r="B2062" s="256"/>
      <c r="C2062" s="132"/>
      <c r="D2062" s="119">
        <v>4300</v>
      </c>
      <c r="E2062" s="121"/>
      <c r="F2062" s="122" t="s">
        <v>144</v>
      </c>
      <c r="G2062" s="123">
        <v>250000</v>
      </c>
      <c r="H2062" s="124">
        <v>122035.99</v>
      </c>
      <c r="I2062" s="124">
        <f t="shared" si="83"/>
        <v>48.814396</v>
      </c>
      <c r="J2062" s="122" t="s">
        <v>1223</v>
      </c>
      <c r="K2062" s="122"/>
      <c r="L2062" s="126"/>
    </row>
    <row r="2063" spans="1:12" s="127" customFormat="1" ht="12.75">
      <c r="A2063" s="255"/>
      <c r="B2063" s="256"/>
      <c r="C2063" s="310">
        <v>75045</v>
      </c>
      <c r="D2063" s="90"/>
      <c r="E2063" s="92"/>
      <c r="F2063" s="112" t="s">
        <v>1224</v>
      </c>
      <c r="G2063" s="113">
        <f>SUM(G2064)</f>
        <v>3500</v>
      </c>
      <c r="H2063" s="114">
        <f>SUM(H2064)</f>
        <v>3489.2</v>
      </c>
      <c r="I2063" s="114">
        <f t="shared" si="83"/>
        <v>99.69142857142856</v>
      </c>
      <c r="J2063" s="112"/>
      <c r="K2063" s="112"/>
      <c r="L2063" s="154"/>
    </row>
    <row r="2064" spans="1:12" s="127" customFormat="1" ht="12.75">
      <c r="A2064" s="255"/>
      <c r="B2064" s="256"/>
      <c r="C2064" s="287"/>
      <c r="D2064" s="119">
        <v>4210</v>
      </c>
      <c r="E2064" s="121"/>
      <c r="F2064" s="122" t="s">
        <v>135</v>
      </c>
      <c r="G2064" s="123">
        <v>3500</v>
      </c>
      <c r="H2064" s="124">
        <v>3489.2</v>
      </c>
      <c r="I2064" s="124">
        <f t="shared" si="83"/>
        <v>99.69142857142856</v>
      </c>
      <c r="J2064" s="122"/>
      <c r="K2064" s="122"/>
      <c r="L2064" s="126"/>
    </row>
    <row r="2065" spans="1:12" s="127" customFormat="1" ht="12.75">
      <c r="A2065" s="255"/>
      <c r="B2065" s="256"/>
      <c r="C2065" s="266">
        <v>75095</v>
      </c>
      <c r="D2065" s="90"/>
      <c r="E2065" s="92"/>
      <c r="F2065" s="112" t="s">
        <v>1225</v>
      </c>
      <c r="G2065" s="113">
        <f>SUM(G2066:G2066)</f>
        <v>750</v>
      </c>
      <c r="H2065" s="114">
        <f>SUM(H2066:H2066)</f>
        <v>500</v>
      </c>
      <c r="I2065" s="114">
        <f t="shared" si="83"/>
        <v>66.66666666666666</v>
      </c>
      <c r="J2065" s="112"/>
      <c r="K2065" s="112"/>
      <c r="L2065" s="126"/>
    </row>
    <row r="2066" spans="1:12" s="127" customFormat="1" ht="12.75">
      <c r="A2066" s="255"/>
      <c r="B2066" s="256"/>
      <c r="C2066" s="310"/>
      <c r="D2066" s="119">
        <v>4300</v>
      </c>
      <c r="E2066" s="121"/>
      <c r="F2066" s="122" t="s">
        <v>144</v>
      </c>
      <c r="G2066" s="123">
        <v>750</v>
      </c>
      <c r="H2066" s="124">
        <v>500</v>
      </c>
      <c r="I2066" s="124">
        <f t="shared" si="83"/>
        <v>66.66666666666666</v>
      </c>
      <c r="J2066" s="122"/>
      <c r="K2066" s="122"/>
      <c r="L2066" s="126"/>
    </row>
    <row r="2067" spans="1:12" s="127" customFormat="1" ht="12.75">
      <c r="A2067" s="255"/>
      <c r="B2067" s="256"/>
      <c r="C2067" s="91">
        <v>75647</v>
      </c>
      <c r="D2067" s="90"/>
      <c r="E2067" s="92"/>
      <c r="F2067" s="112" t="s">
        <v>1226</v>
      </c>
      <c r="G2067" s="113">
        <f>SUM(G2068)</f>
        <v>62000</v>
      </c>
      <c r="H2067" s="114">
        <f>SUM(H2068)</f>
        <v>18269.34</v>
      </c>
      <c r="I2067" s="114">
        <f t="shared" si="83"/>
        <v>29.466677419354838</v>
      </c>
      <c r="J2067" s="112"/>
      <c r="K2067" s="112"/>
      <c r="L2067" s="126"/>
    </row>
    <row r="2068" spans="1:12" s="127" customFormat="1" ht="12.75" customHeight="1">
      <c r="A2068" s="268"/>
      <c r="B2068" s="98"/>
      <c r="C2068" s="310"/>
      <c r="D2068" s="119">
        <v>4300</v>
      </c>
      <c r="E2068" s="121"/>
      <c r="F2068" s="122" t="s">
        <v>144</v>
      </c>
      <c r="G2068" s="123">
        <v>62000</v>
      </c>
      <c r="H2068" s="124">
        <v>18269.34</v>
      </c>
      <c r="I2068" s="124">
        <f t="shared" si="83"/>
        <v>29.466677419354838</v>
      </c>
      <c r="J2068" s="122" t="s">
        <v>1227</v>
      </c>
      <c r="K2068" s="122"/>
      <c r="L2068" s="126"/>
    </row>
    <row r="2069" spans="1:12" s="127" customFormat="1" ht="12.75">
      <c r="A2069" s="253"/>
      <c r="B2069" s="270"/>
      <c r="C2069" s="91">
        <v>75814</v>
      </c>
      <c r="D2069" s="90"/>
      <c r="E2069" s="92"/>
      <c r="F2069" s="112" t="s">
        <v>756</v>
      </c>
      <c r="G2069" s="113">
        <f>SUM(G2070)</f>
        <v>1000</v>
      </c>
      <c r="H2069" s="114">
        <f>SUM(H2070)</f>
        <v>288.24</v>
      </c>
      <c r="I2069" s="114">
        <f t="shared" si="83"/>
        <v>28.823999999999998</v>
      </c>
      <c r="J2069" s="112"/>
      <c r="K2069" s="112"/>
      <c r="L2069" s="126"/>
    </row>
    <row r="2070" spans="1:12" s="129" customFormat="1" ht="51" customHeight="1">
      <c r="A2070" s="268"/>
      <c r="B2070" s="98"/>
      <c r="C2070" s="244"/>
      <c r="D2070" s="119">
        <v>3030</v>
      </c>
      <c r="E2070" s="121"/>
      <c r="F2070" s="122" t="s">
        <v>721</v>
      </c>
      <c r="G2070" s="123">
        <v>1000</v>
      </c>
      <c r="H2070" s="124">
        <v>288.24</v>
      </c>
      <c r="I2070" s="124">
        <f t="shared" si="83"/>
        <v>28.823999999999998</v>
      </c>
      <c r="J2070" s="122" t="s">
        <v>1228</v>
      </c>
      <c r="K2070" s="122"/>
      <c r="L2070" s="126"/>
    </row>
    <row r="2071" spans="1:12" s="127" customFormat="1" ht="12.75">
      <c r="A2071" s="268"/>
      <c r="B2071" s="98"/>
      <c r="C2071" s="130">
        <v>85334</v>
      </c>
      <c r="D2071" s="90"/>
      <c r="E2071" s="92"/>
      <c r="F2071" s="112" t="s">
        <v>1229</v>
      </c>
      <c r="G2071" s="113">
        <f>SUM(G2072:G2073)</f>
        <v>50775</v>
      </c>
      <c r="H2071" s="114">
        <f>SUM(H2072:H2073)</f>
        <v>0</v>
      </c>
      <c r="I2071" s="114">
        <f t="shared" si="83"/>
        <v>0</v>
      </c>
      <c r="J2071" s="112"/>
      <c r="K2071" s="112"/>
      <c r="L2071" s="154"/>
    </row>
    <row r="2072" spans="1:12" s="129" customFormat="1" ht="12.75">
      <c r="A2072" s="268"/>
      <c r="B2072" s="98"/>
      <c r="C2072" s="132"/>
      <c r="D2072" s="119">
        <v>3020</v>
      </c>
      <c r="E2072" s="121"/>
      <c r="F2072" s="122" t="s">
        <v>1230</v>
      </c>
      <c r="G2072" s="123">
        <v>50000</v>
      </c>
      <c r="H2072" s="124">
        <v>0</v>
      </c>
      <c r="I2072" s="124">
        <f t="shared" si="83"/>
        <v>0</v>
      </c>
      <c r="J2072" s="122"/>
      <c r="K2072" s="122"/>
      <c r="L2072" s="126"/>
    </row>
    <row r="2073" spans="1:12" s="129" customFormat="1" ht="12.75">
      <c r="A2073" s="268"/>
      <c r="B2073" s="96"/>
      <c r="C2073" s="132"/>
      <c r="D2073" s="119">
        <v>4270</v>
      </c>
      <c r="E2073" s="121"/>
      <c r="F2073" s="122" t="s">
        <v>141</v>
      </c>
      <c r="G2073" s="123">
        <v>775</v>
      </c>
      <c r="H2073" s="124">
        <v>0</v>
      </c>
      <c r="I2073" s="124">
        <f t="shared" si="83"/>
        <v>0</v>
      </c>
      <c r="J2073" s="122"/>
      <c r="K2073" s="122"/>
      <c r="L2073" s="126"/>
    </row>
    <row r="2074" spans="1:12" s="129" customFormat="1" ht="12.75" customHeight="1">
      <c r="A2074" s="268"/>
      <c r="B2074" s="98"/>
      <c r="C2074" s="132"/>
      <c r="D2074" s="168"/>
      <c r="E2074" s="169"/>
      <c r="F2074" s="122"/>
      <c r="G2074" s="123"/>
      <c r="H2074" s="124"/>
      <c r="I2074" s="124"/>
      <c r="J2074" s="122"/>
      <c r="K2074" s="122"/>
      <c r="L2074" s="126"/>
    </row>
    <row r="2075" spans="1:12" s="111" customFormat="1" ht="13.5" customHeight="1">
      <c r="A2075" s="104" t="s">
        <v>1231</v>
      </c>
      <c r="B2075" s="106"/>
      <c r="C2075" s="105"/>
      <c r="D2075" s="104"/>
      <c r="E2075" s="106"/>
      <c r="F2075" s="107" t="s">
        <v>1232</v>
      </c>
      <c r="G2075" s="108">
        <f>SUM(G2076,G2079,G2081,G2086,G2097,G2099,G2106,G2110,G2112,G2114)</f>
        <v>7961801</v>
      </c>
      <c r="H2075" s="109">
        <f>SUM(H2076,H2079,H2081,H2086,H2097,H2099,H2106,H2110,H2112,H2114)</f>
        <v>2668338.29</v>
      </c>
      <c r="I2075" s="109">
        <f aca="true" t="shared" si="84" ref="I2075:I2105">H2075/G2075*100</f>
        <v>33.51425500335917</v>
      </c>
      <c r="J2075" s="107"/>
      <c r="K2075" s="107"/>
      <c r="L2075" s="33"/>
    </row>
    <row r="2076" spans="1:12" s="117" customFormat="1" ht="12.75">
      <c r="A2076" s="253"/>
      <c r="B2076" s="270"/>
      <c r="C2076" s="91">
        <v>85111</v>
      </c>
      <c r="D2076" s="90"/>
      <c r="E2076" s="67"/>
      <c r="F2076" s="112" t="s">
        <v>1071</v>
      </c>
      <c r="G2076" s="113">
        <f>SUM(G2077:G2078)</f>
        <v>5867800</v>
      </c>
      <c r="H2076" s="114">
        <f>SUM(H2077:H2078)</f>
        <v>1502480.37</v>
      </c>
      <c r="I2076" s="114">
        <f t="shared" si="84"/>
        <v>25.605514332458508</v>
      </c>
      <c r="J2076" s="112"/>
      <c r="K2076" s="112"/>
      <c r="L2076" s="116"/>
    </row>
    <row r="2077" spans="1:12" s="129" customFormat="1" ht="29.25" customHeight="1">
      <c r="A2077" s="255"/>
      <c r="B2077" s="256"/>
      <c r="C2077" s="287"/>
      <c r="D2077" s="119">
        <v>4900</v>
      </c>
      <c r="E2077" s="316"/>
      <c r="F2077" s="122" t="s">
        <v>1233</v>
      </c>
      <c r="G2077" s="317">
        <v>4759300</v>
      </c>
      <c r="H2077" s="318">
        <v>1502480.37</v>
      </c>
      <c r="I2077" s="124">
        <f t="shared" si="84"/>
        <v>31.569356207845694</v>
      </c>
      <c r="J2077" s="319" t="s">
        <v>1234</v>
      </c>
      <c r="K2077" s="319"/>
      <c r="L2077" s="126"/>
    </row>
    <row r="2078" spans="1:12" s="129" customFormat="1" ht="12.75" customHeight="1">
      <c r="A2078" s="255"/>
      <c r="B2078" s="256"/>
      <c r="C2078" s="287"/>
      <c r="D2078" s="119">
        <v>6220</v>
      </c>
      <c r="E2078" s="316"/>
      <c r="F2078" s="122" t="s">
        <v>1235</v>
      </c>
      <c r="G2078" s="317">
        <v>1108500</v>
      </c>
      <c r="H2078" s="318">
        <v>0</v>
      </c>
      <c r="I2078" s="124">
        <f t="shared" si="84"/>
        <v>0</v>
      </c>
      <c r="J2078" s="320" t="s">
        <v>1236</v>
      </c>
      <c r="K2078" s="320"/>
      <c r="L2078" s="126"/>
    </row>
    <row r="2079" spans="1:12" s="127" customFormat="1" ht="12.75">
      <c r="A2079" s="255"/>
      <c r="B2079" s="256"/>
      <c r="C2079" s="170">
        <v>85121</v>
      </c>
      <c r="D2079" s="90"/>
      <c r="E2079" s="67"/>
      <c r="F2079" s="112" t="s">
        <v>1237</v>
      </c>
      <c r="G2079" s="321">
        <f>SUM(G2080)</f>
        <v>825000</v>
      </c>
      <c r="H2079" s="322">
        <f>SUM(H2080)</f>
        <v>666745.25</v>
      </c>
      <c r="I2079" s="114">
        <f t="shared" si="84"/>
        <v>80.81760606060607</v>
      </c>
      <c r="J2079" s="323"/>
      <c r="K2079" s="323"/>
      <c r="L2079" s="126"/>
    </row>
    <row r="2080" spans="1:12" s="129" customFormat="1" ht="12.75" customHeight="1">
      <c r="A2080" s="255"/>
      <c r="B2080" s="256"/>
      <c r="C2080" s="287"/>
      <c r="D2080" s="119">
        <v>4160</v>
      </c>
      <c r="E2080" s="316"/>
      <c r="F2080" s="122" t="s">
        <v>1238</v>
      </c>
      <c r="G2080" s="317">
        <v>825000</v>
      </c>
      <c r="H2080" s="318">
        <v>666745.25</v>
      </c>
      <c r="I2080" s="124">
        <f t="shared" si="84"/>
        <v>80.81760606060607</v>
      </c>
      <c r="J2080" s="319" t="s">
        <v>1239</v>
      </c>
      <c r="K2080" s="319"/>
      <c r="L2080" s="126"/>
    </row>
    <row r="2081" spans="1:12" s="127" customFormat="1" ht="12.75">
      <c r="A2081" s="255"/>
      <c r="B2081" s="256"/>
      <c r="C2081" s="310">
        <v>85153</v>
      </c>
      <c r="D2081" s="254"/>
      <c r="E2081" s="324"/>
      <c r="F2081" s="112" t="s">
        <v>1240</v>
      </c>
      <c r="G2081" s="321">
        <f>SUM(G2082:G2085)</f>
        <v>55000</v>
      </c>
      <c r="H2081" s="322">
        <f>SUM(H2082:H2085)</f>
        <v>11739.8</v>
      </c>
      <c r="I2081" s="114">
        <f t="shared" si="84"/>
        <v>21.345090909090906</v>
      </c>
      <c r="J2081" s="323"/>
      <c r="K2081" s="323"/>
      <c r="L2081" s="154"/>
    </row>
    <row r="2082" spans="1:12" s="129" customFormat="1" ht="27.75" customHeight="1">
      <c r="A2082" s="255"/>
      <c r="B2082" s="256"/>
      <c r="C2082" s="287"/>
      <c r="D2082" s="273">
        <v>4170</v>
      </c>
      <c r="E2082" s="325"/>
      <c r="F2082" s="122" t="s">
        <v>133</v>
      </c>
      <c r="G2082" s="317">
        <v>16000</v>
      </c>
      <c r="H2082" s="318">
        <v>3150</v>
      </c>
      <c r="I2082" s="124">
        <f t="shared" si="84"/>
        <v>19.6875</v>
      </c>
      <c r="J2082" s="319" t="s">
        <v>1241</v>
      </c>
      <c r="K2082" s="319"/>
      <c r="L2082" s="126"/>
    </row>
    <row r="2083" spans="1:12" s="129" customFormat="1" ht="39" customHeight="1">
      <c r="A2083" s="255"/>
      <c r="B2083" s="256"/>
      <c r="C2083" s="287"/>
      <c r="D2083" s="273">
        <v>4210</v>
      </c>
      <c r="E2083" s="325"/>
      <c r="F2083" s="122" t="s">
        <v>135</v>
      </c>
      <c r="G2083" s="317">
        <v>9800</v>
      </c>
      <c r="H2083" s="318">
        <v>2329.8</v>
      </c>
      <c r="I2083" s="124">
        <f t="shared" si="84"/>
        <v>23.773469387755103</v>
      </c>
      <c r="J2083" s="319" t="s">
        <v>1242</v>
      </c>
      <c r="K2083" s="319"/>
      <c r="L2083" s="126"/>
    </row>
    <row r="2084" spans="1:12" s="129" customFormat="1" ht="26.25" customHeight="1">
      <c r="A2084" s="255"/>
      <c r="B2084" s="256"/>
      <c r="C2084" s="287"/>
      <c r="D2084" s="273">
        <v>4300</v>
      </c>
      <c r="E2084" s="325"/>
      <c r="F2084" s="122" t="s">
        <v>144</v>
      </c>
      <c r="G2084" s="317">
        <v>29000</v>
      </c>
      <c r="H2084" s="318">
        <v>6260</v>
      </c>
      <c r="I2084" s="124">
        <f t="shared" si="84"/>
        <v>21.586206896551722</v>
      </c>
      <c r="J2084" s="319" t="s">
        <v>1243</v>
      </c>
      <c r="K2084" s="319"/>
      <c r="L2084" s="126"/>
    </row>
    <row r="2085" spans="1:12" s="129" customFormat="1" ht="12.75" customHeight="1">
      <c r="A2085" s="255"/>
      <c r="B2085" s="256"/>
      <c r="C2085" s="287"/>
      <c r="D2085" s="273">
        <v>4410</v>
      </c>
      <c r="E2085" s="325"/>
      <c r="F2085" s="122" t="s">
        <v>180</v>
      </c>
      <c r="G2085" s="317">
        <v>200</v>
      </c>
      <c r="H2085" s="318">
        <v>0</v>
      </c>
      <c r="I2085" s="124">
        <f t="shared" si="84"/>
        <v>0</v>
      </c>
      <c r="J2085" s="319" t="s">
        <v>1244</v>
      </c>
      <c r="K2085" s="319"/>
      <c r="L2085" s="126"/>
    </row>
    <row r="2086" spans="1:12" s="127" customFormat="1" ht="13.5" customHeight="1">
      <c r="A2086" s="255"/>
      <c r="B2086" s="256"/>
      <c r="C2086" s="91">
        <v>85154</v>
      </c>
      <c r="D2086" s="254"/>
      <c r="E2086" s="324"/>
      <c r="F2086" s="112" t="s">
        <v>261</v>
      </c>
      <c r="G2086" s="321">
        <f>SUM(G2087:G2096)</f>
        <v>254921</v>
      </c>
      <c r="H2086" s="322">
        <f>SUM(H2087:H2096)</f>
        <v>90334.93000000001</v>
      </c>
      <c r="I2086" s="114">
        <f t="shared" si="84"/>
        <v>35.43644109351525</v>
      </c>
      <c r="J2086" s="323"/>
      <c r="K2086" s="323"/>
      <c r="L2086" s="126"/>
    </row>
    <row r="2087" spans="1:12" s="127" customFormat="1" ht="75.75" customHeight="1">
      <c r="A2087" s="255"/>
      <c r="B2087" s="256"/>
      <c r="C2087" s="128"/>
      <c r="D2087" s="119">
        <v>2800</v>
      </c>
      <c r="E2087" s="316"/>
      <c r="F2087" s="122" t="s">
        <v>1245</v>
      </c>
      <c r="G2087" s="317">
        <v>31000</v>
      </c>
      <c r="H2087" s="318">
        <v>13540</v>
      </c>
      <c r="I2087" s="124">
        <f t="shared" si="84"/>
        <v>43.67741935483871</v>
      </c>
      <c r="J2087" s="320" t="s">
        <v>1246</v>
      </c>
      <c r="K2087" s="320"/>
      <c r="L2087" s="126"/>
    </row>
    <row r="2088" spans="1:12" s="127" customFormat="1" ht="53.25" customHeight="1">
      <c r="A2088" s="255"/>
      <c r="B2088" s="256"/>
      <c r="C2088" s="128"/>
      <c r="D2088" s="168">
        <v>2820</v>
      </c>
      <c r="E2088" s="326"/>
      <c r="F2088" s="122" t="s">
        <v>719</v>
      </c>
      <c r="G2088" s="317">
        <v>84000</v>
      </c>
      <c r="H2088" s="318">
        <v>31000</v>
      </c>
      <c r="I2088" s="124">
        <f t="shared" si="84"/>
        <v>36.904761904761905</v>
      </c>
      <c r="J2088" s="319" t="s">
        <v>1247</v>
      </c>
      <c r="K2088" s="319"/>
      <c r="L2088" s="126"/>
    </row>
    <row r="2089" spans="1:12" s="127" customFormat="1" ht="12.75" customHeight="1">
      <c r="A2089" s="255"/>
      <c r="B2089" s="256"/>
      <c r="C2089" s="128"/>
      <c r="D2089" s="119">
        <v>4110</v>
      </c>
      <c r="E2089" s="316"/>
      <c r="F2089" s="122" t="s">
        <v>129</v>
      </c>
      <c r="G2089" s="317">
        <v>1200</v>
      </c>
      <c r="H2089" s="318">
        <v>390.24</v>
      </c>
      <c r="I2089" s="124">
        <f t="shared" si="84"/>
        <v>32.519999999999996</v>
      </c>
      <c r="J2089" s="319" t="s">
        <v>1248</v>
      </c>
      <c r="K2089" s="319"/>
      <c r="L2089" s="126"/>
    </row>
    <row r="2090" spans="1:12" s="127" customFormat="1" ht="12.75" customHeight="1">
      <c r="A2090" s="255"/>
      <c r="B2090" s="256"/>
      <c r="C2090" s="128"/>
      <c r="D2090" s="148">
        <v>4120</v>
      </c>
      <c r="E2090" s="316"/>
      <c r="F2090" s="122" t="s">
        <v>131</v>
      </c>
      <c r="G2090" s="317">
        <v>250</v>
      </c>
      <c r="H2090" s="318">
        <v>58.8</v>
      </c>
      <c r="I2090" s="124">
        <f t="shared" si="84"/>
        <v>23.52</v>
      </c>
      <c r="J2090" s="319" t="s">
        <v>1248</v>
      </c>
      <c r="K2090" s="319"/>
      <c r="L2090" s="126"/>
    </row>
    <row r="2091" spans="1:12" s="127" customFormat="1" ht="65.25" customHeight="1">
      <c r="A2091" s="255"/>
      <c r="B2091" s="256"/>
      <c r="C2091" s="128"/>
      <c r="D2091" s="148">
        <v>4170</v>
      </c>
      <c r="E2091" s="316"/>
      <c r="F2091" s="122" t="s">
        <v>133</v>
      </c>
      <c r="G2091" s="317">
        <v>82900</v>
      </c>
      <c r="H2091" s="318">
        <v>25923.59</v>
      </c>
      <c r="I2091" s="124">
        <f t="shared" si="84"/>
        <v>31.270916767189384</v>
      </c>
      <c r="J2091" s="320" t="s">
        <v>1249</v>
      </c>
      <c r="K2091" s="320"/>
      <c r="L2091" s="126"/>
    </row>
    <row r="2092" spans="1:12" s="129" customFormat="1" ht="65.25" customHeight="1">
      <c r="A2092" s="255"/>
      <c r="B2092" s="256"/>
      <c r="C2092" s="128"/>
      <c r="D2092" s="119">
        <v>4210</v>
      </c>
      <c r="E2092" s="316"/>
      <c r="F2092" s="122" t="s">
        <v>135</v>
      </c>
      <c r="G2092" s="317">
        <v>11471</v>
      </c>
      <c r="H2092" s="318">
        <v>7020.04</v>
      </c>
      <c r="I2092" s="124">
        <f t="shared" si="84"/>
        <v>61.19815186121523</v>
      </c>
      <c r="J2092" s="320" t="s">
        <v>1250</v>
      </c>
      <c r="K2092" s="320"/>
      <c r="L2092" s="126"/>
    </row>
    <row r="2093" spans="1:12" s="129" customFormat="1" ht="12.75" customHeight="1">
      <c r="A2093" s="255"/>
      <c r="B2093" s="256"/>
      <c r="C2093" s="128"/>
      <c r="D2093" s="119">
        <v>4270</v>
      </c>
      <c r="E2093" s="316"/>
      <c r="F2093" s="122" t="s">
        <v>141</v>
      </c>
      <c r="G2093" s="317">
        <v>1000</v>
      </c>
      <c r="H2093" s="318">
        <v>982.1</v>
      </c>
      <c r="I2093" s="124">
        <f t="shared" si="84"/>
        <v>98.21</v>
      </c>
      <c r="J2093" s="319" t="s">
        <v>1251</v>
      </c>
      <c r="K2093" s="319"/>
      <c r="L2093" s="126"/>
    </row>
    <row r="2094" spans="1:12" s="127" customFormat="1" ht="27.75" customHeight="1">
      <c r="A2094" s="255"/>
      <c r="B2094" s="256"/>
      <c r="C2094" s="128"/>
      <c r="D2094" s="119">
        <v>4300</v>
      </c>
      <c r="E2094" s="316"/>
      <c r="F2094" s="122" t="s">
        <v>144</v>
      </c>
      <c r="G2094" s="317">
        <v>29000</v>
      </c>
      <c r="H2094" s="318">
        <v>3267.74</v>
      </c>
      <c r="I2094" s="124">
        <f t="shared" si="84"/>
        <v>11.26806896551724</v>
      </c>
      <c r="J2094" s="319" t="s">
        <v>1252</v>
      </c>
      <c r="K2094" s="319"/>
      <c r="L2094" s="126"/>
    </row>
    <row r="2095" spans="1:12" s="129" customFormat="1" ht="12.75" customHeight="1">
      <c r="A2095" s="255"/>
      <c r="B2095" s="256"/>
      <c r="C2095" s="130"/>
      <c r="D2095" s="119">
        <v>4410</v>
      </c>
      <c r="E2095" s="316"/>
      <c r="F2095" s="122" t="s">
        <v>180</v>
      </c>
      <c r="G2095" s="317">
        <v>1000</v>
      </c>
      <c r="H2095" s="318">
        <v>189.62</v>
      </c>
      <c r="I2095" s="124">
        <f t="shared" si="84"/>
        <v>18.962</v>
      </c>
      <c r="J2095" s="319" t="s">
        <v>1253</v>
      </c>
      <c r="K2095" s="319"/>
      <c r="L2095" s="126"/>
    </row>
    <row r="2096" spans="1:12" s="129" customFormat="1" ht="12.75" customHeight="1">
      <c r="A2096" s="255"/>
      <c r="B2096" s="256"/>
      <c r="C2096" s="130"/>
      <c r="D2096" s="119">
        <v>4610</v>
      </c>
      <c r="E2096" s="316"/>
      <c r="F2096" s="122" t="s">
        <v>843</v>
      </c>
      <c r="G2096" s="317">
        <v>13100</v>
      </c>
      <c r="H2096" s="318">
        <v>7962.8</v>
      </c>
      <c r="I2096" s="124">
        <f t="shared" si="84"/>
        <v>60.78473282442748</v>
      </c>
      <c r="J2096" s="319" t="s">
        <v>1254</v>
      </c>
      <c r="K2096" s="319"/>
      <c r="L2096" s="126"/>
    </row>
    <row r="2097" spans="1:12" s="127" customFormat="1" ht="12.75">
      <c r="A2097" s="255"/>
      <c r="B2097" s="256"/>
      <c r="C2097" s="91">
        <v>85158</v>
      </c>
      <c r="D2097" s="90"/>
      <c r="E2097" s="67"/>
      <c r="F2097" s="112" t="s">
        <v>1255</v>
      </c>
      <c r="G2097" s="321">
        <f>SUM(G2098)</f>
        <v>50000</v>
      </c>
      <c r="H2097" s="322">
        <f>SUM(H2098)</f>
        <v>10667.37</v>
      </c>
      <c r="I2097" s="114">
        <f t="shared" si="84"/>
        <v>21.334740000000004</v>
      </c>
      <c r="J2097" s="323"/>
      <c r="K2097" s="323"/>
      <c r="L2097" s="126"/>
    </row>
    <row r="2098" spans="1:12" s="127" customFormat="1" ht="12.75" customHeight="1">
      <c r="A2098" s="255"/>
      <c r="B2098" s="256"/>
      <c r="C2098" s="310"/>
      <c r="D2098" s="119">
        <v>4300</v>
      </c>
      <c r="E2098" s="316"/>
      <c r="F2098" s="122" t="s">
        <v>144</v>
      </c>
      <c r="G2098" s="317">
        <v>50000</v>
      </c>
      <c r="H2098" s="318">
        <v>10667.37</v>
      </c>
      <c r="I2098" s="124">
        <f t="shared" si="84"/>
        <v>21.334740000000004</v>
      </c>
      <c r="J2098" s="319" t="s">
        <v>1256</v>
      </c>
      <c r="K2098" s="319"/>
      <c r="L2098" s="126"/>
    </row>
    <row r="2099" spans="1:12" s="127" customFormat="1" ht="12.75">
      <c r="A2099" s="255"/>
      <c r="B2099" s="256"/>
      <c r="C2099" s="91">
        <v>85195</v>
      </c>
      <c r="D2099" s="90"/>
      <c r="E2099" s="67"/>
      <c r="F2099" s="112" t="s">
        <v>1085</v>
      </c>
      <c r="G2099" s="321">
        <f>SUM(G2100:G2105)</f>
        <v>152000</v>
      </c>
      <c r="H2099" s="322">
        <f>SUM(H2100:H2105)</f>
        <v>57996.59</v>
      </c>
      <c r="I2099" s="114">
        <f t="shared" si="84"/>
        <v>38.15565131578948</v>
      </c>
      <c r="J2099" s="323"/>
      <c r="K2099" s="323"/>
      <c r="L2099" s="126"/>
    </row>
    <row r="2100" spans="1:12" s="129" customFormat="1" ht="75.75" customHeight="1">
      <c r="A2100" s="255"/>
      <c r="B2100" s="256"/>
      <c r="C2100" s="150"/>
      <c r="D2100" s="119">
        <v>2560</v>
      </c>
      <c r="E2100" s="316"/>
      <c r="F2100" s="122" t="s">
        <v>1257</v>
      </c>
      <c r="G2100" s="317">
        <v>67000</v>
      </c>
      <c r="H2100" s="318">
        <v>40000</v>
      </c>
      <c r="I2100" s="124">
        <f t="shared" si="84"/>
        <v>59.70149253731343</v>
      </c>
      <c r="J2100" s="327" t="s">
        <v>1258</v>
      </c>
      <c r="K2100" s="327"/>
      <c r="L2100" s="126"/>
    </row>
    <row r="2101" spans="1:12" s="129" customFormat="1" ht="66" customHeight="1">
      <c r="A2101" s="255"/>
      <c r="B2101" s="256"/>
      <c r="C2101" s="151"/>
      <c r="D2101" s="119">
        <v>2820</v>
      </c>
      <c r="E2101" s="316"/>
      <c r="F2101" s="122" t="s">
        <v>719</v>
      </c>
      <c r="G2101" s="317">
        <v>17900</v>
      </c>
      <c r="H2101" s="318">
        <v>10000</v>
      </c>
      <c r="I2101" s="124">
        <f t="shared" si="84"/>
        <v>55.865921787709496</v>
      </c>
      <c r="J2101" s="320" t="s">
        <v>1259</v>
      </c>
      <c r="K2101" s="320"/>
      <c r="L2101" s="126"/>
    </row>
    <row r="2102" spans="1:12" s="129" customFormat="1" ht="12.75" customHeight="1">
      <c r="A2102" s="255"/>
      <c r="B2102" s="256"/>
      <c r="C2102" s="151"/>
      <c r="D2102" s="119">
        <v>2830</v>
      </c>
      <c r="E2102" s="316"/>
      <c r="F2102" s="122" t="s">
        <v>1260</v>
      </c>
      <c r="G2102" s="317">
        <v>10000</v>
      </c>
      <c r="H2102" s="318">
        <v>5000</v>
      </c>
      <c r="I2102" s="124">
        <f t="shared" si="84"/>
        <v>50</v>
      </c>
      <c r="J2102" s="319" t="s">
        <v>1261</v>
      </c>
      <c r="K2102" s="319"/>
      <c r="L2102" s="126"/>
    </row>
    <row r="2103" spans="1:12" s="127" customFormat="1" ht="51" customHeight="1">
      <c r="A2103" s="255"/>
      <c r="B2103" s="256"/>
      <c r="C2103" s="151"/>
      <c r="D2103" s="119">
        <v>4210</v>
      </c>
      <c r="E2103" s="316"/>
      <c r="F2103" s="122" t="s">
        <v>135</v>
      </c>
      <c r="G2103" s="317">
        <v>4900</v>
      </c>
      <c r="H2103" s="318">
        <v>2248.34</v>
      </c>
      <c r="I2103" s="124">
        <f t="shared" si="84"/>
        <v>45.88448979591837</v>
      </c>
      <c r="J2103" s="320" t="s">
        <v>1262</v>
      </c>
      <c r="K2103" s="320"/>
      <c r="L2103" s="126"/>
    </row>
    <row r="2104" spans="1:12" s="127" customFormat="1" ht="27" customHeight="1">
      <c r="A2104" s="255"/>
      <c r="B2104" s="256"/>
      <c r="C2104" s="151"/>
      <c r="D2104" s="119">
        <v>4280</v>
      </c>
      <c r="E2104" s="316"/>
      <c r="F2104" s="122" t="s">
        <v>142</v>
      </c>
      <c r="G2104" s="317">
        <v>46000</v>
      </c>
      <c r="H2104" s="318">
        <v>0</v>
      </c>
      <c r="I2104" s="124">
        <f t="shared" si="84"/>
        <v>0</v>
      </c>
      <c r="J2104" s="319" t="s">
        <v>1263</v>
      </c>
      <c r="K2104" s="319"/>
      <c r="L2104" s="126"/>
    </row>
    <row r="2105" spans="1:12" s="160" customFormat="1" ht="27" customHeight="1">
      <c r="A2105" s="271"/>
      <c r="B2105" s="272"/>
      <c r="C2105" s="156"/>
      <c r="D2105" s="119">
        <v>4300</v>
      </c>
      <c r="E2105" s="316"/>
      <c r="F2105" s="122" t="s">
        <v>144</v>
      </c>
      <c r="G2105" s="317">
        <v>6200</v>
      </c>
      <c r="H2105" s="318">
        <v>748.25</v>
      </c>
      <c r="I2105" s="124">
        <f t="shared" si="84"/>
        <v>12.068548387096774</v>
      </c>
      <c r="J2105" s="122" t="s">
        <v>1264</v>
      </c>
      <c r="K2105" s="122"/>
      <c r="L2105" s="126"/>
    </row>
    <row r="2106" spans="1:12" s="127" customFormat="1" ht="12.75">
      <c r="A2106" s="253"/>
      <c r="B2106" s="270"/>
      <c r="C2106" s="91">
        <v>85201</v>
      </c>
      <c r="D2106" s="90"/>
      <c r="E2106" s="67"/>
      <c r="F2106" s="112" t="s">
        <v>166</v>
      </c>
      <c r="G2106" s="321">
        <f>SUM(G2107:G2109)</f>
        <v>639080</v>
      </c>
      <c r="H2106" s="322">
        <f>SUM(H2107:H2109)</f>
        <v>287176.78</v>
      </c>
      <c r="I2106" s="114">
        <f aca="true" t="shared" si="85" ref="I2106:I2121">H2106/G2106*100</f>
        <v>44.93596732803405</v>
      </c>
      <c r="J2106" s="323"/>
      <c r="K2106" s="323"/>
      <c r="L2106" s="126"/>
    </row>
    <row r="2107" spans="1:12" s="129" customFormat="1" ht="12.75" customHeight="1">
      <c r="A2107" s="271"/>
      <c r="B2107" s="272"/>
      <c r="C2107" s="147"/>
      <c r="D2107" s="119">
        <v>2320</v>
      </c>
      <c r="E2107" s="316"/>
      <c r="F2107" s="122" t="s">
        <v>1265</v>
      </c>
      <c r="G2107" s="317">
        <v>466570</v>
      </c>
      <c r="H2107" s="318">
        <v>214516.78</v>
      </c>
      <c r="I2107" s="124">
        <f t="shared" si="85"/>
        <v>45.97740531967336</v>
      </c>
      <c r="J2107" s="319" t="s">
        <v>1266</v>
      </c>
      <c r="K2107" s="319"/>
      <c r="L2107" s="126"/>
    </row>
    <row r="2108" spans="1:12" s="129" customFormat="1" ht="12.75" customHeight="1">
      <c r="A2108" s="255"/>
      <c r="B2108" s="256"/>
      <c r="C2108" s="151"/>
      <c r="D2108" s="119">
        <v>2830</v>
      </c>
      <c r="E2108" s="316"/>
      <c r="F2108" s="122" t="s">
        <v>1260</v>
      </c>
      <c r="G2108" s="317">
        <v>171510</v>
      </c>
      <c r="H2108" s="124">
        <v>72660</v>
      </c>
      <c r="I2108" s="124">
        <f t="shared" si="85"/>
        <v>42.364876683575304</v>
      </c>
      <c r="J2108" s="217" t="s">
        <v>1267</v>
      </c>
      <c r="K2108" s="217"/>
      <c r="L2108" s="126"/>
    </row>
    <row r="2109" spans="1:12" s="129" customFormat="1" ht="12.75" customHeight="1">
      <c r="A2109" s="255"/>
      <c r="B2109" s="256"/>
      <c r="C2109" s="151"/>
      <c r="D2109" s="119">
        <v>4300</v>
      </c>
      <c r="E2109" s="316"/>
      <c r="F2109" s="122" t="s">
        <v>144</v>
      </c>
      <c r="G2109" s="317">
        <v>1000</v>
      </c>
      <c r="H2109" s="124">
        <v>0</v>
      </c>
      <c r="I2109" s="124">
        <f t="shared" si="85"/>
        <v>0</v>
      </c>
      <c r="J2109" s="122" t="s">
        <v>1268</v>
      </c>
      <c r="K2109" s="122"/>
      <c r="L2109" s="126"/>
    </row>
    <row r="2110" spans="1:12" s="127" customFormat="1" ht="12.75">
      <c r="A2110" s="255"/>
      <c r="B2110" s="256"/>
      <c r="C2110" s="128">
        <v>85204</v>
      </c>
      <c r="D2110" s="90"/>
      <c r="E2110" s="67"/>
      <c r="F2110" s="112" t="s">
        <v>358</v>
      </c>
      <c r="G2110" s="321">
        <f>SUM(G2111)</f>
        <v>27000</v>
      </c>
      <c r="H2110" s="322">
        <f>SUM(H2111)</f>
        <v>8049.3</v>
      </c>
      <c r="I2110" s="114">
        <f t="shared" si="85"/>
        <v>29.812222222222225</v>
      </c>
      <c r="J2110" s="112"/>
      <c r="K2110" s="112"/>
      <c r="L2110" s="154"/>
    </row>
    <row r="2111" spans="1:12" s="129" customFormat="1" ht="12.75" customHeight="1">
      <c r="A2111" s="255"/>
      <c r="B2111" s="256"/>
      <c r="C2111" s="151"/>
      <c r="D2111" s="119">
        <v>2320</v>
      </c>
      <c r="E2111" s="316"/>
      <c r="F2111" s="122" t="s">
        <v>1265</v>
      </c>
      <c r="G2111" s="317">
        <v>27000</v>
      </c>
      <c r="H2111" s="124">
        <v>8049.3</v>
      </c>
      <c r="I2111" s="124">
        <f t="shared" si="85"/>
        <v>29.812222222222225</v>
      </c>
      <c r="J2111" s="319" t="s">
        <v>1269</v>
      </c>
      <c r="K2111" s="319"/>
      <c r="L2111" s="126"/>
    </row>
    <row r="2112" spans="1:12" s="127" customFormat="1" ht="12.75">
      <c r="A2112" s="255"/>
      <c r="B2112" s="256"/>
      <c r="C2112" s="128">
        <v>85232</v>
      </c>
      <c r="D2112" s="90"/>
      <c r="E2112" s="67"/>
      <c r="F2112" s="112" t="s">
        <v>1270</v>
      </c>
      <c r="G2112" s="321">
        <f>SUM(G2113)</f>
        <v>14000</v>
      </c>
      <c r="H2112" s="114">
        <f>SUM(H2113)</f>
        <v>0</v>
      </c>
      <c r="I2112" s="114">
        <f t="shared" si="85"/>
        <v>0</v>
      </c>
      <c r="J2112" s="323"/>
      <c r="K2112" s="323"/>
      <c r="L2112" s="154"/>
    </row>
    <row r="2113" spans="1:12" s="129" customFormat="1" ht="12.75" customHeight="1">
      <c r="A2113" s="255"/>
      <c r="B2113" s="256"/>
      <c r="C2113" s="151"/>
      <c r="D2113" s="119">
        <v>4300</v>
      </c>
      <c r="E2113" s="316"/>
      <c r="F2113" s="122" t="s">
        <v>144</v>
      </c>
      <c r="G2113" s="317">
        <v>14000</v>
      </c>
      <c r="H2113" s="124">
        <v>0</v>
      </c>
      <c r="I2113" s="124">
        <f t="shared" si="85"/>
        <v>0</v>
      </c>
      <c r="J2113" s="122" t="s">
        <v>1268</v>
      </c>
      <c r="K2113" s="122"/>
      <c r="L2113" s="126"/>
    </row>
    <row r="2114" spans="1:12" s="127" customFormat="1" ht="12.75">
      <c r="A2114" s="255"/>
      <c r="B2114" s="256"/>
      <c r="C2114" s="91">
        <v>85395</v>
      </c>
      <c r="D2114" s="90"/>
      <c r="E2114" s="67"/>
      <c r="F2114" s="112" t="s">
        <v>1216</v>
      </c>
      <c r="G2114" s="321">
        <f>SUM(G2115:G2115,G2120:G2121)</f>
        <v>77000</v>
      </c>
      <c r="H2114" s="322">
        <f>SUM(H2115:H2115,H2120:H2121)</f>
        <v>33147.9</v>
      </c>
      <c r="I2114" s="114">
        <f t="shared" si="85"/>
        <v>43.04922077922078</v>
      </c>
      <c r="J2114" s="323"/>
      <c r="K2114" s="323"/>
      <c r="L2114" s="126"/>
    </row>
    <row r="2115" spans="1:12" s="129" customFormat="1" ht="12.75" customHeight="1">
      <c r="A2115" s="271"/>
      <c r="B2115" s="272"/>
      <c r="C2115" s="147"/>
      <c r="D2115" s="328">
        <v>2820</v>
      </c>
      <c r="E2115" s="325"/>
      <c r="F2115" s="122" t="s">
        <v>1271</v>
      </c>
      <c r="G2115" s="317">
        <v>67000</v>
      </c>
      <c r="H2115" s="318">
        <v>32500</v>
      </c>
      <c r="I2115" s="124">
        <f t="shared" si="85"/>
        <v>48.507462686567166</v>
      </c>
      <c r="J2115" s="323" t="s">
        <v>1272</v>
      </c>
      <c r="K2115" s="323"/>
      <c r="L2115" s="126"/>
    </row>
    <row r="2116" spans="1:12" s="129" customFormat="1" ht="12.75" customHeight="1">
      <c r="A2116" s="255"/>
      <c r="B2116" s="256"/>
      <c r="C2116" s="287"/>
      <c r="D2116" s="251"/>
      <c r="E2116" s="316"/>
      <c r="F2116" s="329" t="s">
        <v>1273</v>
      </c>
      <c r="G2116" s="317"/>
      <c r="H2116" s="318"/>
      <c r="I2116" s="124"/>
      <c r="J2116" s="319" t="s">
        <v>1274</v>
      </c>
      <c r="K2116" s="319"/>
      <c r="L2116" s="126"/>
    </row>
    <row r="2117" spans="1:12" s="129" customFormat="1" ht="27" customHeight="1">
      <c r="A2117" s="255"/>
      <c r="B2117" s="256"/>
      <c r="C2117" s="287"/>
      <c r="D2117" s="251"/>
      <c r="E2117" s="316"/>
      <c r="F2117" s="329" t="s">
        <v>1275</v>
      </c>
      <c r="G2117" s="317"/>
      <c r="H2117" s="318"/>
      <c r="I2117" s="124"/>
      <c r="J2117" s="319" t="s">
        <v>1276</v>
      </c>
      <c r="K2117" s="319"/>
      <c r="L2117" s="126"/>
    </row>
    <row r="2118" spans="1:12" s="129" customFormat="1" ht="39" customHeight="1">
      <c r="A2118" s="255"/>
      <c r="B2118" s="256"/>
      <c r="C2118" s="287"/>
      <c r="D2118" s="251"/>
      <c r="E2118" s="316"/>
      <c r="F2118" s="329" t="s">
        <v>1277</v>
      </c>
      <c r="G2118" s="317"/>
      <c r="H2118" s="318"/>
      <c r="I2118" s="124"/>
      <c r="J2118" s="319" t="s">
        <v>1278</v>
      </c>
      <c r="K2118" s="319"/>
      <c r="L2118" s="126"/>
    </row>
    <row r="2119" spans="1:12" s="129" customFormat="1" ht="27.75" customHeight="1">
      <c r="A2119" s="255"/>
      <c r="B2119" s="256"/>
      <c r="C2119" s="132"/>
      <c r="D2119" s="168"/>
      <c r="E2119" s="316"/>
      <c r="F2119" s="329" t="s">
        <v>1279</v>
      </c>
      <c r="G2119" s="317"/>
      <c r="H2119" s="318"/>
      <c r="I2119" s="124"/>
      <c r="J2119" s="319" t="s">
        <v>1280</v>
      </c>
      <c r="K2119" s="319"/>
      <c r="L2119" s="126"/>
    </row>
    <row r="2120" spans="1:12" s="129" customFormat="1" ht="37.5" customHeight="1">
      <c r="A2120" s="255"/>
      <c r="B2120" s="256"/>
      <c r="C2120" s="287"/>
      <c r="D2120" s="168">
        <v>4210</v>
      </c>
      <c r="E2120" s="316"/>
      <c r="F2120" s="122" t="s">
        <v>135</v>
      </c>
      <c r="G2120" s="317">
        <v>6000</v>
      </c>
      <c r="H2120" s="318">
        <v>647.9</v>
      </c>
      <c r="I2120" s="124">
        <f t="shared" si="85"/>
        <v>10.798333333333334</v>
      </c>
      <c r="J2120" s="319" t="s">
        <v>1281</v>
      </c>
      <c r="K2120" s="319"/>
      <c r="L2120" s="126"/>
    </row>
    <row r="2121" spans="1:12" s="129" customFormat="1" ht="27" customHeight="1">
      <c r="A2121" s="255"/>
      <c r="B2121" s="256"/>
      <c r="C2121" s="151"/>
      <c r="D2121" s="330">
        <v>4300</v>
      </c>
      <c r="E2121" s="316"/>
      <c r="F2121" s="122" t="s">
        <v>144</v>
      </c>
      <c r="G2121" s="317">
        <v>4000</v>
      </c>
      <c r="H2121" s="318">
        <v>0</v>
      </c>
      <c r="I2121" s="124">
        <f t="shared" si="85"/>
        <v>0</v>
      </c>
      <c r="J2121" s="319" t="s">
        <v>1282</v>
      </c>
      <c r="K2121" s="319"/>
      <c r="L2121" s="126"/>
    </row>
    <row r="2122" spans="1:12" s="142" customFormat="1" ht="12.75">
      <c r="A2122" s="118"/>
      <c r="B2122" s="118"/>
      <c r="C2122" s="143"/>
      <c r="D2122" s="118"/>
      <c r="E2122" s="144"/>
      <c r="F2122" s="122"/>
      <c r="G2122" s="123"/>
      <c r="H2122" s="124"/>
      <c r="I2122" s="123"/>
      <c r="J2122" s="122"/>
      <c r="K2122" s="122"/>
      <c r="L2122" s="116"/>
    </row>
    <row r="2123" spans="1:12" s="111" customFormat="1" ht="15" customHeight="1">
      <c r="A2123" s="103" t="s">
        <v>1283</v>
      </c>
      <c r="B2123" s="103"/>
      <c r="C2123" s="139"/>
      <c r="D2123" s="103"/>
      <c r="E2123" s="140"/>
      <c r="F2123" s="107" t="s">
        <v>1284</v>
      </c>
      <c r="G2123" s="108">
        <f>SUM(G2124:G2151)/2</f>
        <v>2388714</v>
      </c>
      <c r="H2123" s="109">
        <f>SUM(H2124:H2151)/2</f>
        <v>1305850.64</v>
      </c>
      <c r="I2123" s="109">
        <f aca="true" t="shared" si="86" ref="I2123:I2151">H2123/G2123*100</f>
        <v>54.66751733359456</v>
      </c>
      <c r="J2123" s="107"/>
      <c r="K2123" s="107"/>
      <c r="L2123" s="33"/>
    </row>
    <row r="2124" spans="1:12" s="117" customFormat="1" ht="12.75">
      <c r="A2124" s="253"/>
      <c r="B2124" s="253"/>
      <c r="C2124" s="227">
        <v>80123</v>
      </c>
      <c r="D2124" s="89"/>
      <c r="E2124" s="228"/>
      <c r="F2124" s="112" t="s">
        <v>774</v>
      </c>
      <c r="G2124" s="113">
        <f>SUM(G2125:G2129)</f>
        <v>637955</v>
      </c>
      <c r="H2124" s="114">
        <f>SUM(H2125:H2129)</f>
        <v>358333.32</v>
      </c>
      <c r="I2124" s="114">
        <f t="shared" si="86"/>
        <v>56.16905894616392</v>
      </c>
      <c r="J2124" s="112"/>
      <c r="K2124" s="112"/>
      <c r="L2124" s="116"/>
    </row>
    <row r="2125" spans="1:12" s="142" customFormat="1" ht="12.75" customHeight="1">
      <c r="A2125" s="275"/>
      <c r="B2125" s="275"/>
      <c r="C2125" s="143"/>
      <c r="D2125" s="118">
        <v>4010</v>
      </c>
      <c r="E2125" s="144"/>
      <c r="F2125" s="122" t="s">
        <v>169</v>
      </c>
      <c r="G2125" s="123">
        <v>471235</v>
      </c>
      <c r="H2125" s="124">
        <v>238696.64</v>
      </c>
      <c r="I2125" s="124">
        <f t="shared" si="86"/>
        <v>50.65341920697741</v>
      </c>
      <c r="J2125" s="122" t="s">
        <v>1285</v>
      </c>
      <c r="K2125" s="122"/>
      <c r="L2125" s="116"/>
    </row>
    <row r="2126" spans="1:12" s="142" customFormat="1" ht="12.75" customHeight="1">
      <c r="A2126" s="275"/>
      <c r="B2126" s="275"/>
      <c r="C2126" s="143"/>
      <c r="D2126" s="118">
        <v>4040</v>
      </c>
      <c r="E2126" s="144"/>
      <c r="F2126" s="122" t="s">
        <v>127</v>
      </c>
      <c r="G2126" s="123">
        <v>42920</v>
      </c>
      <c r="H2126" s="124">
        <v>42919.4</v>
      </c>
      <c r="I2126" s="124">
        <f t="shared" si="86"/>
        <v>99.99860205032618</v>
      </c>
      <c r="J2126" s="122" t="s">
        <v>1286</v>
      </c>
      <c r="K2126" s="122"/>
      <c r="L2126" s="116"/>
    </row>
    <row r="2127" spans="1:12" s="142" customFormat="1" ht="12.75" customHeight="1">
      <c r="A2127" s="275"/>
      <c r="B2127" s="275"/>
      <c r="C2127" s="143"/>
      <c r="D2127" s="118">
        <v>4110</v>
      </c>
      <c r="E2127" s="144"/>
      <c r="F2127" s="122" t="s">
        <v>129</v>
      </c>
      <c r="G2127" s="123">
        <v>88251</v>
      </c>
      <c r="H2127" s="124">
        <v>47536.67</v>
      </c>
      <c r="I2127" s="124">
        <f t="shared" si="86"/>
        <v>53.865304642440314</v>
      </c>
      <c r="J2127" s="122" t="s">
        <v>212</v>
      </c>
      <c r="K2127" s="122"/>
      <c r="L2127" s="116"/>
    </row>
    <row r="2128" spans="1:12" s="142" customFormat="1" ht="12.75" customHeight="1">
      <c r="A2128" s="275"/>
      <c r="B2128" s="275"/>
      <c r="C2128" s="143"/>
      <c r="D2128" s="118">
        <v>4120</v>
      </c>
      <c r="E2128" s="144"/>
      <c r="F2128" s="122" t="s">
        <v>131</v>
      </c>
      <c r="G2128" s="123">
        <v>12549</v>
      </c>
      <c r="H2128" s="124">
        <v>6631.61</v>
      </c>
      <c r="I2128" s="124">
        <f t="shared" si="86"/>
        <v>52.84572475894493</v>
      </c>
      <c r="J2128" s="122" t="s">
        <v>213</v>
      </c>
      <c r="K2128" s="122"/>
      <c r="L2128" s="116"/>
    </row>
    <row r="2129" spans="1:12" s="142" customFormat="1" ht="12.75" customHeight="1">
      <c r="A2129" s="275"/>
      <c r="B2129" s="275"/>
      <c r="C2129" s="143"/>
      <c r="D2129" s="118">
        <v>4440</v>
      </c>
      <c r="E2129" s="144"/>
      <c r="F2129" s="122" t="s">
        <v>153</v>
      </c>
      <c r="G2129" s="123">
        <v>23000</v>
      </c>
      <c r="H2129" s="124">
        <v>22549</v>
      </c>
      <c r="I2129" s="124">
        <f t="shared" si="86"/>
        <v>98.0391304347826</v>
      </c>
      <c r="J2129" s="122" t="s">
        <v>228</v>
      </c>
      <c r="K2129" s="122"/>
      <c r="L2129" s="116"/>
    </row>
    <row r="2130" spans="1:12" s="117" customFormat="1" ht="12.75">
      <c r="A2130" s="253"/>
      <c r="B2130" s="254"/>
      <c r="C2130" s="91">
        <v>80130</v>
      </c>
      <c r="D2130" s="90"/>
      <c r="E2130" s="92"/>
      <c r="F2130" s="112" t="s">
        <v>436</v>
      </c>
      <c r="G2130" s="113">
        <f>SUM(G2131:G2147)</f>
        <v>1740759</v>
      </c>
      <c r="H2130" s="114">
        <f>SUM(H2131:H2147)</f>
        <v>945908.7000000001</v>
      </c>
      <c r="I2130" s="114">
        <f t="shared" si="86"/>
        <v>54.33886597742708</v>
      </c>
      <c r="J2130" s="122"/>
      <c r="K2130" s="122"/>
      <c r="L2130" s="116"/>
    </row>
    <row r="2131" spans="1:12" s="142" customFormat="1" ht="12.75" customHeight="1">
      <c r="A2131" s="271"/>
      <c r="B2131" s="251"/>
      <c r="C2131" s="141"/>
      <c r="D2131" s="119">
        <v>3020</v>
      </c>
      <c r="E2131" s="121"/>
      <c r="F2131" s="122" t="s">
        <v>208</v>
      </c>
      <c r="G2131" s="123">
        <v>8270</v>
      </c>
      <c r="H2131" s="124">
        <v>0</v>
      </c>
      <c r="I2131" s="124">
        <f t="shared" si="86"/>
        <v>0</v>
      </c>
      <c r="J2131" s="122" t="s">
        <v>1287</v>
      </c>
      <c r="K2131" s="122"/>
      <c r="L2131" s="116"/>
    </row>
    <row r="2132" spans="1:12" s="142" customFormat="1" ht="12.75" customHeight="1">
      <c r="A2132" s="271"/>
      <c r="B2132" s="272"/>
      <c r="C2132" s="147"/>
      <c r="D2132" s="148">
        <v>3050</v>
      </c>
      <c r="E2132" s="121"/>
      <c r="F2132" s="122" t="s">
        <v>643</v>
      </c>
      <c r="G2132" s="123">
        <v>662</v>
      </c>
      <c r="H2132" s="124">
        <v>330.84</v>
      </c>
      <c r="I2132" s="124">
        <f t="shared" si="86"/>
        <v>49.97583081570996</v>
      </c>
      <c r="J2132" s="122" t="s">
        <v>1288</v>
      </c>
      <c r="K2132" s="122"/>
      <c r="L2132" s="116"/>
    </row>
    <row r="2133" spans="1:12" s="129" customFormat="1" ht="12.75" customHeight="1">
      <c r="A2133" s="255"/>
      <c r="B2133" s="256"/>
      <c r="C2133" s="151"/>
      <c r="D2133" s="148">
        <v>4010</v>
      </c>
      <c r="E2133" s="121"/>
      <c r="F2133" s="122" t="s">
        <v>169</v>
      </c>
      <c r="G2133" s="123">
        <v>1154888</v>
      </c>
      <c r="H2133" s="124">
        <v>572076.15</v>
      </c>
      <c r="I2133" s="124">
        <f t="shared" si="86"/>
        <v>49.53520601131885</v>
      </c>
      <c r="J2133" s="122" t="s">
        <v>210</v>
      </c>
      <c r="K2133" s="122"/>
      <c r="L2133" s="126"/>
    </row>
    <row r="2134" spans="1:12" s="129" customFormat="1" ht="12.75" customHeight="1">
      <c r="A2134" s="255"/>
      <c r="B2134" s="256"/>
      <c r="C2134" s="151"/>
      <c r="D2134" s="148">
        <v>4040</v>
      </c>
      <c r="E2134" s="121"/>
      <c r="F2134" s="122" t="s">
        <v>127</v>
      </c>
      <c r="G2134" s="123">
        <v>90110</v>
      </c>
      <c r="H2134" s="124">
        <v>90109.2</v>
      </c>
      <c r="I2134" s="124">
        <f t="shared" si="86"/>
        <v>99.99911219620463</v>
      </c>
      <c r="J2134" s="122" t="s">
        <v>1286</v>
      </c>
      <c r="K2134" s="122"/>
      <c r="L2134" s="126"/>
    </row>
    <row r="2135" spans="1:12" s="129" customFormat="1" ht="12.75" customHeight="1">
      <c r="A2135" s="255"/>
      <c r="B2135" s="249"/>
      <c r="C2135" s="151"/>
      <c r="D2135" s="119">
        <v>4110</v>
      </c>
      <c r="E2135" s="121"/>
      <c r="F2135" s="122" t="s">
        <v>129</v>
      </c>
      <c r="G2135" s="123">
        <v>229585</v>
      </c>
      <c r="H2135" s="124">
        <v>112144.16</v>
      </c>
      <c r="I2135" s="124">
        <f t="shared" si="86"/>
        <v>48.846466450334304</v>
      </c>
      <c r="J2135" s="122" t="s">
        <v>212</v>
      </c>
      <c r="K2135" s="122"/>
      <c r="L2135" s="126"/>
    </row>
    <row r="2136" spans="1:12" s="127" customFormat="1" ht="12.75" customHeight="1">
      <c r="A2136" s="255"/>
      <c r="B2136" s="249"/>
      <c r="C2136" s="151"/>
      <c r="D2136" s="119">
        <v>4120</v>
      </c>
      <c r="E2136" s="121"/>
      <c r="F2136" s="122" t="s">
        <v>131</v>
      </c>
      <c r="G2136" s="123">
        <v>29529</v>
      </c>
      <c r="H2136" s="124">
        <f>15491.43+1710.22</f>
        <v>17201.65</v>
      </c>
      <c r="I2136" s="124">
        <f t="shared" si="86"/>
        <v>58.25341190016594</v>
      </c>
      <c r="J2136" s="122" t="s">
        <v>213</v>
      </c>
      <c r="K2136" s="122"/>
      <c r="L2136" s="126"/>
    </row>
    <row r="2137" spans="1:12" s="127" customFormat="1" ht="12.75" customHeight="1">
      <c r="A2137" s="255"/>
      <c r="B2137" s="249"/>
      <c r="C2137" s="151"/>
      <c r="D2137" s="119">
        <v>4170</v>
      </c>
      <c r="E2137" s="121"/>
      <c r="F2137" s="122" t="s">
        <v>133</v>
      </c>
      <c r="G2137" s="123">
        <v>3000</v>
      </c>
      <c r="H2137" s="124">
        <v>900</v>
      </c>
      <c r="I2137" s="124">
        <f t="shared" si="86"/>
        <v>30</v>
      </c>
      <c r="J2137" s="122" t="s">
        <v>216</v>
      </c>
      <c r="K2137" s="122"/>
      <c r="L2137" s="126"/>
    </row>
    <row r="2138" spans="1:12" s="127" customFormat="1" ht="12.75" customHeight="1">
      <c r="A2138" s="255"/>
      <c r="B2138" s="249"/>
      <c r="C2138" s="151"/>
      <c r="D2138" s="119">
        <v>4210</v>
      </c>
      <c r="E2138" s="121"/>
      <c r="F2138" s="122" t="s">
        <v>135</v>
      </c>
      <c r="G2138" s="123">
        <v>21500</v>
      </c>
      <c r="H2138" s="124">
        <v>9247.44</v>
      </c>
      <c r="I2138" s="124">
        <f t="shared" si="86"/>
        <v>43.011348837209304</v>
      </c>
      <c r="J2138" s="122" t="s">
        <v>1289</v>
      </c>
      <c r="K2138" s="122"/>
      <c r="L2138" s="126"/>
    </row>
    <row r="2139" spans="1:12" s="127" customFormat="1" ht="12.75" customHeight="1">
      <c r="A2139" s="255"/>
      <c r="B2139" s="249"/>
      <c r="C2139" s="151"/>
      <c r="D2139" s="119">
        <v>4240</v>
      </c>
      <c r="E2139" s="121"/>
      <c r="F2139" s="122" t="s">
        <v>137</v>
      </c>
      <c r="G2139" s="123">
        <v>8500</v>
      </c>
      <c r="H2139" s="124">
        <v>8399</v>
      </c>
      <c r="I2139" s="124">
        <f t="shared" si="86"/>
        <v>98.81176470588235</v>
      </c>
      <c r="J2139" s="122" t="s">
        <v>631</v>
      </c>
      <c r="K2139" s="122"/>
      <c r="L2139" s="126"/>
    </row>
    <row r="2140" spans="1:12" s="127" customFormat="1" ht="12.75" customHeight="1">
      <c r="A2140" s="255"/>
      <c r="B2140" s="249"/>
      <c r="C2140" s="151"/>
      <c r="D2140" s="119">
        <v>4260</v>
      </c>
      <c r="E2140" s="121"/>
      <c r="F2140" s="122" t="s">
        <v>139</v>
      </c>
      <c r="G2140" s="123">
        <v>99300</v>
      </c>
      <c r="H2140" s="124">
        <v>65984.43</v>
      </c>
      <c r="I2140" s="124">
        <f t="shared" si="86"/>
        <v>66.44957703927491</v>
      </c>
      <c r="J2140" s="149" t="s">
        <v>278</v>
      </c>
      <c r="K2140" s="149"/>
      <c r="L2140" s="126"/>
    </row>
    <row r="2141" spans="1:12" s="127" customFormat="1" ht="12.75" customHeight="1">
      <c r="A2141" s="255"/>
      <c r="B2141" s="249"/>
      <c r="C2141" s="151"/>
      <c r="D2141" s="119">
        <v>4270</v>
      </c>
      <c r="E2141" s="121"/>
      <c r="F2141" s="122" t="s">
        <v>141</v>
      </c>
      <c r="G2141" s="123">
        <v>8053</v>
      </c>
      <c r="H2141" s="124">
        <v>1682.52</v>
      </c>
      <c r="I2141" s="124">
        <f t="shared" si="86"/>
        <v>20.893083322985223</v>
      </c>
      <c r="J2141" s="122" t="s">
        <v>1290</v>
      </c>
      <c r="K2141" s="122"/>
      <c r="L2141" s="126"/>
    </row>
    <row r="2142" spans="1:12" s="127" customFormat="1" ht="12.75" customHeight="1">
      <c r="A2142" s="255"/>
      <c r="B2142" s="249"/>
      <c r="C2142" s="151"/>
      <c r="D2142" s="119">
        <v>4280</v>
      </c>
      <c r="E2142" s="121"/>
      <c r="F2142" s="122" t="s">
        <v>142</v>
      </c>
      <c r="G2142" s="123">
        <v>4900</v>
      </c>
      <c r="H2142" s="124">
        <v>324</v>
      </c>
      <c r="I2142" s="124">
        <f t="shared" si="86"/>
        <v>6.612244897959184</v>
      </c>
      <c r="J2142" s="122" t="s">
        <v>143</v>
      </c>
      <c r="K2142" s="122"/>
      <c r="L2142" s="126"/>
    </row>
    <row r="2143" spans="1:12" s="127" customFormat="1" ht="26.25" customHeight="1">
      <c r="A2143" s="255"/>
      <c r="B2143" s="249"/>
      <c r="C2143" s="151"/>
      <c r="D2143" s="119">
        <v>4300</v>
      </c>
      <c r="E2143" s="121"/>
      <c r="F2143" s="122" t="s">
        <v>144</v>
      </c>
      <c r="G2143" s="123">
        <v>19259</v>
      </c>
      <c r="H2143" s="124">
        <v>8021.76</v>
      </c>
      <c r="I2143" s="124">
        <f t="shared" si="86"/>
        <v>41.65200685393842</v>
      </c>
      <c r="J2143" s="122" t="s">
        <v>1291</v>
      </c>
      <c r="K2143" s="122"/>
      <c r="L2143" s="126"/>
    </row>
    <row r="2144" spans="1:12" s="127" customFormat="1" ht="12.75" customHeight="1">
      <c r="A2144" s="255"/>
      <c r="B2144" s="249"/>
      <c r="C2144" s="151"/>
      <c r="D2144" s="119">
        <v>4350</v>
      </c>
      <c r="E2144" s="121"/>
      <c r="F2144" s="122" t="s">
        <v>146</v>
      </c>
      <c r="G2144" s="123">
        <v>1500</v>
      </c>
      <c r="H2144" s="124">
        <v>610.55</v>
      </c>
      <c r="I2144" s="124">
        <f t="shared" si="86"/>
        <v>40.70333333333333</v>
      </c>
      <c r="J2144" s="122" t="s">
        <v>255</v>
      </c>
      <c r="K2144" s="122"/>
      <c r="L2144" s="126"/>
    </row>
    <row r="2145" spans="1:12" s="127" customFormat="1" ht="12.75" customHeight="1">
      <c r="A2145" s="255"/>
      <c r="B2145" s="249"/>
      <c r="C2145" s="151"/>
      <c r="D2145" s="119">
        <v>4410</v>
      </c>
      <c r="E2145" s="121"/>
      <c r="F2145" s="122" t="s">
        <v>180</v>
      </c>
      <c r="G2145" s="123">
        <v>340</v>
      </c>
      <c r="H2145" s="124">
        <v>0</v>
      </c>
      <c r="I2145" s="124">
        <f t="shared" si="86"/>
        <v>0</v>
      </c>
      <c r="J2145" s="122" t="s">
        <v>1292</v>
      </c>
      <c r="K2145" s="122"/>
      <c r="L2145" s="126"/>
    </row>
    <row r="2146" spans="1:12" s="127" customFormat="1" ht="12.75" customHeight="1">
      <c r="A2146" s="255"/>
      <c r="B2146" s="249"/>
      <c r="C2146" s="151"/>
      <c r="D2146" s="119">
        <v>4430</v>
      </c>
      <c r="E2146" s="121"/>
      <c r="F2146" s="122" t="s">
        <v>151</v>
      </c>
      <c r="G2146" s="123">
        <v>1240</v>
      </c>
      <c r="H2146" s="124">
        <v>0</v>
      </c>
      <c r="I2146" s="124">
        <f t="shared" si="86"/>
        <v>0</v>
      </c>
      <c r="J2146" s="122" t="s">
        <v>518</v>
      </c>
      <c r="K2146" s="122"/>
      <c r="L2146" s="126"/>
    </row>
    <row r="2147" spans="1:12" s="127" customFormat="1" ht="12.75" customHeight="1">
      <c r="A2147" s="255"/>
      <c r="B2147" s="249"/>
      <c r="C2147" s="132"/>
      <c r="D2147" s="119">
        <v>4440</v>
      </c>
      <c r="E2147" s="121"/>
      <c r="F2147" s="122" t="s">
        <v>153</v>
      </c>
      <c r="G2147" s="123">
        <v>60123</v>
      </c>
      <c r="H2147" s="124">
        <v>58877</v>
      </c>
      <c r="I2147" s="124">
        <f t="shared" si="86"/>
        <v>97.92758179066247</v>
      </c>
      <c r="J2147" s="122" t="s">
        <v>228</v>
      </c>
      <c r="K2147" s="122"/>
      <c r="L2147" s="126"/>
    </row>
    <row r="2148" spans="1:12" s="117" customFormat="1" ht="12.75">
      <c r="A2148" s="253"/>
      <c r="B2148" s="254"/>
      <c r="C2148" s="91">
        <v>80146</v>
      </c>
      <c r="D2148" s="90"/>
      <c r="E2148" s="92"/>
      <c r="F2148" s="112" t="s">
        <v>159</v>
      </c>
      <c r="G2148" s="113">
        <f>SUM(G2149)</f>
        <v>5000</v>
      </c>
      <c r="H2148" s="114">
        <f>SUM(H2149)</f>
        <v>565</v>
      </c>
      <c r="I2148" s="114">
        <f t="shared" si="86"/>
        <v>11.3</v>
      </c>
      <c r="J2148" s="122"/>
      <c r="K2148" s="122"/>
      <c r="L2148" s="116"/>
    </row>
    <row r="2149" spans="1:12" s="142" customFormat="1" ht="12.75" customHeight="1">
      <c r="A2149" s="275"/>
      <c r="B2149" s="273"/>
      <c r="C2149" s="146"/>
      <c r="D2149" s="119">
        <v>4300</v>
      </c>
      <c r="E2149" s="121"/>
      <c r="F2149" s="122" t="s">
        <v>144</v>
      </c>
      <c r="G2149" s="123">
        <v>5000</v>
      </c>
      <c r="H2149" s="124">
        <v>565</v>
      </c>
      <c r="I2149" s="124">
        <f t="shared" si="86"/>
        <v>11.3</v>
      </c>
      <c r="J2149" s="122" t="s">
        <v>623</v>
      </c>
      <c r="K2149" s="122"/>
      <c r="L2149" s="116"/>
    </row>
    <row r="2150" spans="1:12" s="117" customFormat="1" ht="12.75">
      <c r="A2150" s="255"/>
      <c r="B2150" s="249"/>
      <c r="C2150" s="97">
        <v>80195</v>
      </c>
      <c r="D2150" s="90"/>
      <c r="E2150" s="92"/>
      <c r="F2150" s="112" t="s">
        <v>161</v>
      </c>
      <c r="G2150" s="113">
        <f>SUM(G2151)</f>
        <v>5000</v>
      </c>
      <c r="H2150" s="114">
        <f>SUM(H2151)</f>
        <v>1043.62</v>
      </c>
      <c r="I2150" s="114">
        <f t="shared" si="86"/>
        <v>20.872399999999995</v>
      </c>
      <c r="J2150" s="112"/>
      <c r="K2150" s="112"/>
      <c r="L2150" s="116"/>
    </row>
    <row r="2151" spans="1:12" s="142" customFormat="1" ht="12.75" customHeight="1">
      <c r="A2151" s="271"/>
      <c r="B2151" s="251"/>
      <c r="C2151" s="223"/>
      <c r="D2151" s="119">
        <v>4300</v>
      </c>
      <c r="E2151" s="121"/>
      <c r="F2151" s="122" t="s">
        <v>144</v>
      </c>
      <c r="G2151" s="123">
        <v>5000</v>
      </c>
      <c r="H2151" s="124">
        <v>1043.62</v>
      </c>
      <c r="I2151" s="124">
        <f t="shared" si="86"/>
        <v>20.872399999999995</v>
      </c>
      <c r="J2151" s="122" t="s">
        <v>1293</v>
      </c>
      <c r="K2151" s="122"/>
      <c r="L2151" s="116"/>
    </row>
    <row r="2152" spans="1:12" s="127" customFormat="1" ht="14.25" customHeight="1">
      <c r="A2152" s="255"/>
      <c r="B2152" s="249"/>
      <c r="C2152" s="132"/>
      <c r="D2152" s="119"/>
      <c r="E2152" s="121"/>
      <c r="F2152" s="122"/>
      <c r="G2152" s="123"/>
      <c r="H2152" s="124"/>
      <c r="I2152" s="124"/>
      <c r="J2152" s="122"/>
      <c r="K2152" s="122"/>
      <c r="L2152" s="126"/>
    </row>
    <row r="2153" spans="1:12" s="111" customFormat="1" ht="14.25" customHeight="1">
      <c r="A2153" s="103" t="s">
        <v>1294</v>
      </c>
      <c r="B2153" s="103"/>
      <c r="C2153" s="139"/>
      <c r="D2153" s="103"/>
      <c r="E2153" s="140"/>
      <c r="F2153" s="107" t="s">
        <v>1295</v>
      </c>
      <c r="G2153" s="108">
        <f>SUM(G2154:G2172)/2</f>
        <v>1342259</v>
      </c>
      <c r="H2153" s="109">
        <f>SUM(H2154:H2172)/2</f>
        <v>770915.6</v>
      </c>
      <c r="I2153" s="109">
        <f aca="true" t="shared" si="87" ref="I2153:I2172">H2153/G2153*100</f>
        <v>57.43419116578842</v>
      </c>
      <c r="J2153" s="107"/>
      <c r="K2153" s="107"/>
      <c r="L2153" s="33"/>
    </row>
    <row r="2154" spans="1:12" s="117" customFormat="1" ht="12.75">
      <c r="A2154" s="253"/>
      <c r="B2154" s="254"/>
      <c r="C2154" s="91">
        <v>80130</v>
      </c>
      <c r="D2154" s="90"/>
      <c r="E2154" s="92"/>
      <c r="F2154" s="112" t="s">
        <v>436</v>
      </c>
      <c r="G2154" s="113">
        <f>SUM(G2155:G2170)</f>
        <v>1340259</v>
      </c>
      <c r="H2154" s="114">
        <f>SUM(H2155:H2170)</f>
        <v>770915.6</v>
      </c>
      <c r="I2154" s="114">
        <f t="shared" si="87"/>
        <v>57.51989727358667</v>
      </c>
      <c r="J2154" s="122"/>
      <c r="K2154" s="122"/>
      <c r="L2154" s="116"/>
    </row>
    <row r="2155" spans="1:12" s="142" customFormat="1" ht="12.75" customHeight="1">
      <c r="A2155" s="271"/>
      <c r="B2155" s="272"/>
      <c r="C2155" s="147"/>
      <c r="D2155" s="148">
        <v>3020</v>
      </c>
      <c r="E2155" s="121"/>
      <c r="F2155" s="122" t="s">
        <v>208</v>
      </c>
      <c r="G2155" s="123">
        <v>5098</v>
      </c>
      <c r="H2155" s="124">
        <v>377.23</v>
      </c>
      <c r="I2155" s="124">
        <f t="shared" si="87"/>
        <v>7.399568458218909</v>
      </c>
      <c r="J2155" s="122" t="s">
        <v>589</v>
      </c>
      <c r="K2155" s="122"/>
      <c r="L2155" s="116"/>
    </row>
    <row r="2156" spans="1:21" s="129" customFormat="1" ht="12.75" customHeight="1">
      <c r="A2156" s="255"/>
      <c r="B2156" s="249"/>
      <c r="C2156" s="151"/>
      <c r="D2156" s="119">
        <v>4010</v>
      </c>
      <c r="E2156" s="121"/>
      <c r="F2156" s="122" t="s">
        <v>169</v>
      </c>
      <c r="G2156" s="123">
        <v>858543</v>
      </c>
      <c r="H2156" s="124">
        <v>461029.47</v>
      </c>
      <c r="I2156" s="124">
        <f t="shared" si="87"/>
        <v>53.69905409513559</v>
      </c>
      <c r="J2156" s="122" t="s">
        <v>210</v>
      </c>
      <c r="K2156" s="122"/>
      <c r="L2156" s="331"/>
      <c r="M2156" s="332"/>
      <c r="N2156" s="332"/>
      <c r="O2156" s="332"/>
      <c r="P2156" s="332"/>
      <c r="Q2156" s="332"/>
      <c r="R2156" s="332"/>
      <c r="S2156" s="332"/>
      <c r="U2156" s="215"/>
    </row>
    <row r="2157" spans="1:21" s="129" customFormat="1" ht="12.75" customHeight="1">
      <c r="A2157" s="255"/>
      <c r="B2157" s="249"/>
      <c r="C2157" s="151"/>
      <c r="D2157" s="119">
        <v>4040</v>
      </c>
      <c r="E2157" s="121"/>
      <c r="F2157" s="122" t="s">
        <v>127</v>
      </c>
      <c r="G2157" s="123">
        <v>71037</v>
      </c>
      <c r="H2157" s="124">
        <v>71036.3</v>
      </c>
      <c r="I2157" s="124">
        <f t="shared" si="87"/>
        <v>99.99901459802638</v>
      </c>
      <c r="J2157" s="122" t="s">
        <v>1286</v>
      </c>
      <c r="K2157" s="122"/>
      <c r="L2157" s="331"/>
      <c r="M2157" s="332"/>
      <c r="N2157" s="332"/>
      <c r="O2157" s="332"/>
      <c r="P2157" s="332"/>
      <c r="Q2157" s="332"/>
      <c r="R2157" s="332"/>
      <c r="S2157" s="332"/>
      <c r="U2157" s="215"/>
    </row>
    <row r="2158" spans="1:21" s="129" customFormat="1" ht="12.75" customHeight="1">
      <c r="A2158" s="255"/>
      <c r="B2158" s="249"/>
      <c r="C2158" s="151"/>
      <c r="D2158" s="119">
        <v>4110</v>
      </c>
      <c r="E2158" s="121"/>
      <c r="F2158" s="122" t="s">
        <v>129</v>
      </c>
      <c r="G2158" s="123">
        <v>161181</v>
      </c>
      <c r="H2158" s="124">
        <v>92277.25</v>
      </c>
      <c r="I2158" s="124">
        <f t="shared" si="87"/>
        <v>57.25069952413746</v>
      </c>
      <c r="J2158" s="122" t="s">
        <v>212</v>
      </c>
      <c r="K2158" s="122"/>
      <c r="L2158" s="331"/>
      <c r="M2158" s="332"/>
      <c r="N2158" s="332"/>
      <c r="O2158" s="332"/>
      <c r="P2158" s="332"/>
      <c r="Q2158" s="332"/>
      <c r="R2158" s="332"/>
      <c r="S2158" s="332"/>
      <c r="U2158" s="215"/>
    </row>
    <row r="2159" spans="1:21" s="129" customFormat="1" ht="12.75" customHeight="1">
      <c r="A2159" s="255"/>
      <c r="B2159" s="249"/>
      <c r="C2159" s="151"/>
      <c r="D2159" s="119">
        <v>4120</v>
      </c>
      <c r="E2159" s="121"/>
      <c r="F2159" s="122" t="s">
        <v>131</v>
      </c>
      <c r="G2159" s="123">
        <v>10380</v>
      </c>
      <c r="H2159" s="124">
        <f>12090.22-1710.22</f>
        <v>10380</v>
      </c>
      <c r="I2159" s="124">
        <f t="shared" si="87"/>
        <v>100</v>
      </c>
      <c r="J2159" s="122" t="s">
        <v>213</v>
      </c>
      <c r="K2159" s="122"/>
      <c r="L2159" s="333">
        <f>H2159-G2159</f>
        <v>0</v>
      </c>
      <c r="M2159" s="332"/>
      <c r="N2159" s="332"/>
      <c r="O2159" s="332"/>
      <c r="P2159" s="332"/>
      <c r="Q2159" s="332"/>
      <c r="R2159" s="332"/>
      <c r="S2159" s="332"/>
      <c r="U2159" s="215"/>
    </row>
    <row r="2160" spans="1:21" s="129" customFormat="1" ht="12.75" customHeight="1">
      <c r="A2160" s="255"/>
      <c r="B2160" s="249"/>
      <c r="C2160" s="151"/>
      <c r="D2160" s="119">
        <v>4170</v>
      </c>
      <c r="E2160" s="121"/>
      <c r="F2160" s="122" t="s">
        <v>133</v>
      </c>
      <c r="G2160" s="123">
        <v>1070</v>
      </c>
      <c r="H2160" s="124">
        <v>321</v>
      </c>
      <c r="I2160" s="124">
        <f t="shared" si="87"/>
        <v>30</v>
      </c>
      <c r="J2160" s="122" t="s">
        <v>360</v>
      </c>
      <c r="K2160" s="122"/>
      <c r="L2160" s="331"/>
      <c r="M2160" s="332"/>
      <c r="N2160" s="332"/>
      <c r="O2160" s="332"/>
      <c r="P2160" s="332"/>
      <c r="Q2160" s="332"/>
      <c r="R2160" s="332"/>
      <c r="S2160" s="332"/>
      <c r="U2160" s="215"/>
    </row>
    <row r="2161" spans="1:21" s="129" customFormat="1" ht="12.75" customHeight="1">
      <c r="A2161" s="255"/>
      <c r="B2161" s="249"/>
      <c r="C2161" s="151"/>
      <c r="D2161" s="119">
        <v>4210</v>
      </c>
      <c r="E2161" s="121"/>
      <c r="F2161" s="122" t="s">
        <v>135</v>
      </c>
      <c r="G2161" s="123">
        <v>8000</v>
      </c>
      <c r="H2161" s="145">
        <v>4559.27</v>
      </c>
      <c r="I2161" s="124">
        <f t="shared" si="87"/>
        <v>56.99087500000001</v>
      </c>
      <c r="J2161" s="122" t="s">
        <v>1289</v>
      </c>
      <c r="K2161" s="122"/>
      <c r="L2161" s="331"/>
      <c r="M2161" s="332"/>
      <c r="N2161" s="332"/>
      <c r="O2161" s="332"/>
      <c r="P2161" s="332"/>
      <c r="Q2161" s="332"/>
      <c r="R2161" s="332"/>
      <c r="S2161" s="332"/>
      <c r="T2161" s="332"/>
      <c r="U2161" s="215"/>
    </row>
    <row r="2162" spans="1:21" s="129" customFormat="1" ht="12.75" customHeight="1">
      <c r="A2162" s="255"/>
      <c r="B2162" s="249"/>
      <c r="C2162" s="151"/>
      <c r="D2162" s="119">
        <v>4240</v>
      </c>
      <c r="E2162" s="121"/>
      <c r="F2162" s="122" t="s">
        <v>137</v>
      </c>
      <c r="G2162" s="123">
        <v>4670</v>
      </c>
      <c r="H2162" s="145">
        <v>906</v>
      </c>
      <c r="I2162" s="124">
        <f t="shared" si="87"/>
        <v>19.400428265524624</v>
      </c>
      <c r="J2162" s="122" t="s">
        <v>336</v>
      </c>
      <c r="K2162" s="122"/>
      <c r="L2162" s="331"/>
      <c r="M2162" s="332"/>
      <c r="N2162" s="332"/>
      <c r="O2162" s="332"/>
      <c r="P2162" s="332"/>
      <c r="Q2162" s="332"/>
      <c r="R2162" s="332"/>
      <c r="S2162" s="332"/>
      <c r="T2162" s="332"/>
      <c r="U2162" s="215"/>
    </row>
    <row r="2163" spans="1:21" s="129" customFormat="1" ht="12.75" customHeight="1">
      <c r="A2163" s="255"/>
      <c r="B2163" s="249"/>
      <c r="C2163" s="151"/>
      <c r="D2163" s="119">
        <v>4260</v>
      </c>
      <c r="E2163" s="121"/>
      <c r="F2163" s="122" t="s">
        <v>139</v>
      </c>
      <c r="G2163" s="123">
        <v>56000</v>
      </c>
      <c r="H2163" s="145">
        <v>40928.69</v>
      </c>
      <c r="I2163" s="124">
        <f t="shared" si="87"/>
        <v>73.08694642857144</v>
      </c>
      <c r="J2163" s="149" t="s">
        <v>219</v>
      </c>
      <c r="K2163" s="149"/>
      <c r="L2163" s="331"/>
      <c r="M2163" s="332"/>
      <c r="N2163" s="332"/>
      <c r="O2163" s="332"/>
      <c r="P2163" s="332"/>
      <c r="Q2163" s="332"/>
      <c r="R2163" s="332"/>
      <c r="S2163" s="332"/>
      <c r="T2163" s="332"/>
      <c r="U2163" s="215"/>
    </row>
    <row r="2164" spans="1:21" s="129" customFormat="1" ht="12.75" customHeight="1">
      <c r="A2164" s="255"/>
      <c r="B2164" s="249"/>
      <c r="C2164" s="151"/>
      <c r="D2164" s="119">
        <v>4270</v>
      </c>
      <c r="E2164" s="121"/>
      <c r="F2164" s="122" t="s">
        <v>141</v>
      </c>
      <c r="G2164" s="123">
        <v>4340</v>
      </c>
      <c r="H2164" s="145">
        <v>212.9</v>
      </c>
      <c r="I2164" s="124">
        <f t="shared" si="87"/>
        <v>4.905529953917051</v>
      </c>
      <c r="J2164" s="122" t="s">
        <v>1296</v>
      </c>
      <c r="K2164" s="122"/>
      <c r="L2164" s="331"/>
      <c r="M2164" s="332"/>
      <c r="N2164" s="332"/>
      <c r="O2164" s="332"/>
      <c r="P2164" s="332"/>
      <c r="Q2164" s="332"/>
      <c r="R2164" s="332"/>
      <c r="S2164" s="332"/>
      <c r="T2164" s="332"/>
      <c r="U2164" s="215"/>
    </row>
    <row r="2165" spans="1:21" s="129" customFormat="1" ht="12.75" customHeight="1">
      <c r="A2165" s="255"/>
      <c r="B2165" s="249"/>
      <c r="C2165" s="151"/>
      <c r="D2165" s="119">
        <v>4280</v>
      </c>
      <c r="E2165" s="121"/>
      <c r="F2165" s="122" t="s">
        <v>142</v>
      </c>
      <c r="G2165" s="123">
        <v>2100</v>
      </c>
      <c r="H2165" s="145">
        <v>561</v>
      </c>
      <c r="I2165" s="124">
        <f t="shared" si="87"/>
        <v>26.71428571428571</v>
      </c>
      <c r="J2165" s="122" t="s">
        <v>143</v>
      </c>
      <c r="K2165" s="122"/>
      <c r="L2165" s="331"/>
      <c r="M2165" s="332"/>
      <c r="N2165" s="332"/>
      <c r="O2165" s="332"/>
      <c r="P2165" s="332"/>
      <c r="Q2165" s="332"/>
      <c r="R2165" s="332"/>
      <c r="S2165" s="332"/>
      <c r="T2165" s="332"/>
      <c r="U2165" s="215"/>
    </row>
    <row r="2166" spans="1:21" s="129" customFormat="1" ht="27" customHeight="1">
      <c r="A2166" s="255"/>
      <c r="B2166" s="249"/>
      <c r="C2166" s="151"/>
      <c r="D2166" s="119">
        <v>4300</v>
      </c>
      <c r="E2166" s="121"/>
      <c r="F2166" s="122" t="s">
        <v>144</v>
      </c>
      <c r="G2166" s="123">
        <v>112702</v>
      </c>
      <c r="H2166" s="145">
        <v>46497.76</v>
      </c>
      <c r="I2166" s="124">
        <f t="shared" si="87"/>
        <v>41.257262515305854</v>
      </c>
      <c r="J2166" s="122" t="s">
        <v>1297</v>
      </c>
      <c r="K2166" s="122"/>
      <c r="L2166" s="331"/>
      <c r="M2166" s="332"/>
      <c r="N2166" s="332"/>
      <c r="O2166" s="332"/>
      <c r="P2166" s="332"/>
      <c r="Q2166" s="332"/>
      <c r="R2166" s="332"/>
      <c r="S2166" s="332"/>
      <c r="T2166" s="332"/>
      <c r="U2166" s="215"/>
    </row>
    <row r="2167" spans="1:21" s="129" customFormat="1" ht="12.75" customHeight="1">
      <c r="A2167" s="255"/>
      <c r="B2167" s="249"/>
      <c r="C2167" s="151"/>
      <c r="D2167" s="119">
        <v>4350</v>
      </c>
      <c r="E2167" s="121"/>
      <c r="F2167" s="122" t="s">
        <v>146</v>
      </c>
      <c r="G2167" s="123">
        <v>1368</v>
      </c>
      <c r="H2167" s="145">
        <v>611.61</v>
      </c>
      <c r="I2167" s="124">
        <f t="shared" si="87"/>
        <v>44.708333333333336</v>
      </c>
      <c r="J2167" s="122" t="s">
        <v>222</v>
      </c>
      <c r="K2167" s="122"/>
      <c r="L2167" s="331"/>
      <c r="M2167" s="332"/>
      <c r="N2167" s="332"/>
      <c r="O2167" s="332"/>
      <c r="P2167" s="332"/>
      <c r="Q2167" s="332"/>
      <c r="R2167" s="332"/>
      <c r="S2167" s="332"/>
      <c r="T2167" s="332"/>
      <c r="U2167" s="215"/>
    </row>
    <row r="2168" spans="1:21" s="129" customFormat="1" ht="12.75" customHeight="1">
      <c r="A2168" s="255"/>
      <c r="B2168" s="249"/>
      <c r="C2168" s="151"/>
      <c r="D2168" s="119">
        <v>4410</v>
      </c>
      <c r="E2168" s="121"/>
      <c r="F2168" s="122" t="s">
        <v>180</v>
      </c>
      <c r="G2168" s="123">
        <v>804</v>
      </c>
      <c r="H2168" s="145">
        <v>138.12</v>
      </c>
      <c r="I2168" s="124">
        <f t="shared" si="87"/>
        <v>17.17910447761194</v>
      </c>
      <c r="J2168" s="122" t="s">
        <v>327</v>
      </c>
      <c r="K2168" s="122"/>
      <c r="L2168" s="331"/>
      <c r="M2168" s="332"/>
      <c r="N2168" s="332"/>
      <c r="O2168" s="332"/>
      <c r="P2168" s="332"/>
      <c r="Q2168" s="332"/>
      <c r="R2168" s="332"/>
      <c r="S2168" s="332"/>
      <c r="T2168" s="332"/>
      <c r="U2168" s="215"/>
    </row>
    <row r="2169" spans="1:21" s="129" customFormat="1" ht="12.75" customHeight="1">
      <c r="A2169" s="255"/>
      <c r="B2169" s="249"/>
      <c r="C2169" s="151"/>
      <c r="D2169" s="119">
        <v>4430</v>
      </c>
      <c r="E2169" s="121"/>
      <c r="F2169" s="122" t="s">
        <v>151</v>
      </c>
      <c r="G2169" s="123">
        <v>2666</v>
      </c>
      <c r="H2169" s="145">
        <v>1626</v>
      </c>
      <c r="I2169" s="124">
        <f t="shared" si="87"/>
        <v>60.99024756189048</v>
      </c>
      <c r="J2169" s="122" t="s">
        <v>1298</v>
      </c>
      <c r="K2169" s="122"/>
      <c r="L2169" s="331"/>
      <c r="M2169" s="332"/>
      <c r="N2169" s="332"/>
      <c r="O2169" s="332"/>
      <c r="P2169" s="332"/>
      <c r="Q2169" s="332"/>
      <c r="R2169" s="332"/>
      <c r="S2169" s="332"/>
      <c r="T2169" s="332"/>
      <c r="U2169" s="215"/>
    </row>
    <row r="2170" spans="1:21" s="129" customFormat="1" ht="12.75" customHeight="1">
      <c r="A2170" s="255"/>
      <c r="B2170" s="256"/>
      <c r="C2170" s="151"/>
      <c r="D2170" s="148">
        <v>4440</v>
      </c>
      <c r="E2170" s="121"/>
      <c r="F2170" s="122" t="s">
        <v>153</v>
      </c>
      <c r="G2170" s="123">
        <v>40300</v>
      </c>
      <c r="H2170" s="145">
        <v>39453</v>
      </c>
      <c r="I2170" s="124">
        <f t="shared" si="87"/>
        <v>97.89826302729529</v>
      </c>
      <c r="J2170" s="122" t="s">
        <v>228</v>
      </c>
      <c r="K2170" s="122"/>
      <c r="L2170" s="331"/>
      <c r="M2170" s="332"/>
      <c r="N2170" s="332"/>
      <c r="O2170" s="332"/>
      <c r="P2170" s="332"/>
      <c r="Q2170" s="332"/>
      <c r="R2170" s="332"/>
      <c r="S2170" s="332"/>
      <c r="U2170" s="215"/>
    </row>
    <row r="2171" spans="1:12" s="117" customFormat="1" ht="12.75">
      <c r="A2171" s="253"/>
      <c r="B2171" s="254"/>
      <c r="C2171" s="91">
        <v>80146</v>
      </c>
      <c r="D2171" s="90"/>
      <c r="E2171" s="92"/>
      <c r="F2171" s="112" t="s">
        <v>159</v>
      </c>
      <c r="G2171" s="113">
        <f>SUM(G2172)</f>
        <v>2000</v>
      </c>
      <c r="H2171" s="114">
        <f>SUM(H2172)</f>
        <v>0</v>
      </c>
      <c r="I2171" s="114">
        <f t="shared" si="87"/>
        <v>0</v>
      </c>
      <c r="J2171" s="122"/>
      <c r="K2171" s="122"/>
      <c r="L2171" s="116"/>
    </row>
    <row r="2172" spans="1:12" s="142" customFormat="1" ht="12.75" customHeight="1">
      <c r="A2172" s="275"/>
      <c r="B2172" s="273"/>
      <c r="C2172" s="146"/>
      <c r="D2172" s="119">
        <v>4300</v>
      </c>
      <c r="E2172" s="121"/>
      <c r="F2172" s="122" t="s">
        <v>144</v>
      </c>
      <c r="G2172" s="123">
        <v>2000</v>
      </c>
      <c r="H2172" s="124">
        <v>0</v>
      </c>
      <c r="I2172" s="124">
        <f t="shared" si="87"/>
        <v>0</v>
      </c>
      <c r="J2172" s="122" t="s">
        <v>623</v>
      </c>
      <c r="K2172" s="122"/>
      <c r="L2172" s="116"/>
    </row>
    <row r="2173" spans="1:12" s="117" customFormat="1" ht="12.75">
      <c r="A2173" s="253"/>
      <c r="B2173" s="254"/>
      <c r="C2173" s="91"/>
      <c r="D2173" s="90"/>
      <c r="E2173" s="92"/>
      <c r="F2173" s="112"/>
      <c r="G2173" s="113"/>
      <c r="H2173" s="114"/>
      <c r="I2173" s="114"/>
      <c r="J2173" s="122"/>
      <c r="K2173" s="122"/>
      <c r="L2173" s="116"/>
    </row>
    <row r="2174" spans="1:12" s="335" customFormat="1" ht="14.25" customHeight="1">
      <c r="A2174" s="103" t="s">
        <v>1299</v>
      </c>
      <c r="B2174" s="103"/>
      <c r="C2174" s="139"/>
      <c r="D2174" s="103"/>
      <c r="E2174" s="140"/>
      <c r="F2174" s="107" t="s">
        <v>1300</v>
      </c>
      <c r="G2174" s="108">
        <f>SUM(G2175:G2199)/2</f>
        <v>1405625</v>
      </c>
      <c r="H2174" s="109">
        <f>SUM(H2175:H2199)/2</f>
        <v>702465.8300000001</v>
      </c>
      <c r="I2174" s="110">
        <f aca="true" t="shared" si="88" ref="I2174:I2199">H2174/G2174*100</f>
        <v>49.97533694975545</v>
      </c>
      <c r="J2174" s="107"/>
      <c r="K2174" s="107"/>
      <c r="L2174" s="334"/>
    </row>
    <row r="2175" spans="1:12" s="117" customFormat="1" ht="12.75">
      <c r="A2175" s="89"/>
      <c r="B2175" s="90"/>
      <c r="C2175" s="170">
        <v>80123</v>
      </c>
      <c r="D2175" s="90"/>
      <c r="E2175" s="92"/>
      <c r="F2175" s="112" t="s">
        <v>774</v>
      </c>
      <c r="G2175" s="113">
        <f>SUM(G2176:G2191)</f>
        <v>1250787</v>
      </c>
      <c r="H2175" s="114">
        <f>SUM(H2176:H2191)</f>
        <v>583806.0900000001</v>
      </c>
      <c r="I2175" s="115">
        <f t="shared" si="88"/>
        <v>46.675100556689515</v>
      </c>
      <c r="J2175" s="122"/>
      <c r="K2175" s="122"/>
      <c r="L2175" s="116"/>
    </row>
    <row r="2176" spans="1:20" s="142" customFormat="1" ht="12.75" customHeight="1">
      <c r="A2176" s="210"/>
      <c r="B2176" s="119"/>
      <c r="C2176" s="150"/>
      <c r="D2176" s="210">
        <v>3020</v>
      </c>
      <c r="E2176" s="212"/>
      <c r="F2176" s="122" t="s">
        <v>208</v>
      </c>
      <c r="G2176" s="205">
        <v>6360</v>
      </c>
      <c r="H2176" s="145">
        <v>317.78</v>
      </c>
      <c r="I2176" s="125">
        <f t="shared" si="88"/>
        <v>4.996540880503144</v>
      </c>
      <c r="J2176" s="122" t="s">
        <v>1301</v>
      </c>
      <c r="K2176" s="122"/>
      <c r="L2176" s="116"/>
      <c r="N2176" s="214"/>
      <c r="O2176" s="214"/>
      <c r="P2176" s="214"/>
      <c r="Q2176" s="214">
        <v>4803</v>
      </c>
      <c r="R2176" s="214"/>
      <c r="S2176" s="214"/>
      <c r="T2176" s="215">
        <f aca="true" t="shared" si="89" ref="T2176:T2191">SUM(D2176:S2176)</f>
        <v>14505.776540880503</v>
      </c>
    </row>
    <row r="2177" spans="1:20" s="142" customFormat="1" ht="12.75" customHeight="1">
      <c r="A2177" s="210"/>
      <c r="B2177" s="119"/>
      <c r="C2177" s="151"/>
      <c r="D2177" s="210">
        <v>4010</v>
      </c>
      <c r="E2177" s="212"/>
      <c r="F2177" s="122" t="s">
        <v>169</v>
      </c>
      <c r="G2177" s="205">
        <v>851737</v>
      </c>
      <c r="H2177" s="145">
        <v>356040.02</v>
      </c>
      <c r="I2177" s="125">
        <f t="shared" si="88"/>
        <v>41.80163829914634</v>
      </c>
      <c r="J2177" s="122" t="s">
        <v>1302</v>
      </c>
      <c r="K2177" s="122"/>
      <c r="L2177" s="116"/>
      <c r="N2177" s="214"/>
      <c r="O2177" s="214"/>
      <c r="P2177" s="214"/>
      <c r="Q2177" s="214">
        <v>501650</v>
      </c>
      <c r="R2177" s="214"/>
      <c r="S2177" s="214"/>
      <c r="T2177" s="215">
        <f t="shared" si="89"/>
        <v>1713478.8216382992</v>
      </c>
    </row>
    <row r="2178" spans="1:20" s="142" customFormat="1" ht="12.75" customHeight="1">
      <c r="A2178" s="210"/>
      <c r="B2178" s="119"/>
      <c r="C2178" s="151"/>
      <c r="D2178" s="210">
        <v>4040</v>
      </c>
      <c r="E2178" s="212"/>
      <c r="F2178" s="122" t="s">
        <v>127</v>
      </c>
      <c r="G2178" s="205">
        <v>67995</v>
      </c>
      <c r="H2178" s="145">
        <v>67994.2</v>
      </c>
      <c r="I2178" s="125">
        <f t="shared" si="88"/>
        <v>99.9988234429002</v>
      </c>
      <c r="J2178" s="122" t="s">
        <v>1286</v>
      </c>
      <c r="K2178" s="122"/>
      <c r="L2178" s="116"/>
      <c r="N2178" s="214"/>
      <c r="O2178" s="214"/>
      <c r="P2178" s="214"/>
      <c r="Q2178" s="214"/>
      <c r="R2178" s="214"/>
      <c r="S2178" s="214"/>
      <c r="T2178" s="215"/>
    </row>
    <row r="2179" spans="1:20" s="142" customFormat="1" ht="12.75" customHeight="1">
      <c r="A2179" s="210"/>
      <c r="B2179" s="119"/>
      <c r="C2179" s="151"/>
      <c r="D2179" s="210">
        <v>4110</v>
      </c>
      <c r="E2179" s="212"/>
      <c r="F2179" s="122" t="s">
        <v>129</v>
      </c>
      <c r="G2179" s="123">
        <v>144316</v>
      </c>
      <c r="H2179" s="124">
        <v>70153.8</v>
      </c>
      <c r="I2179" s="125">
        <f t="shared" si="88"/>
        <v>48.611241996729404</v>
      </c>
      <c r="J2179" s="122" t="s">
        <v>212</v>
      </c>
      <c r="K2179" s="122"/>
      <c r="L2179" s="116"/>
      <c r="N2179" s="214"/>
      <c r="O2179" s="214"/>
      <c r="P2179" s="214"/>
      <c r="Q2179" s="214">
        <v>79363</v>
      </c>
      <c r="R2179" s="214"/>
      <c r="S2179" s="214"/>
      <c r="T2179" s="215">
        <f t="shared" si="89"/>
        <v>297991.4112419967</v>
      </c>
    </row>
    <row r="2180" spans="1:20" s="142" customFormat="1" ht="12.75" customHeight="1">
      <c r="A2180" s="210"/>
      <c r="B2180" s="119"/>
      <c r="C2180" s="151"/>
      <c r="D2180" s="210">
        <v>4120</v>
      </c>
      <c r="E2180" s="212"/>
      <c r="F2180" s="122" t="s">
        <v>131</v>
      </c>
      <c r="G2180" s="205">
        <v>21896</v>
      </c>
      <c r="H2180" s="145">
        <v>10072.23</v>
      </c>
      <c r="I2180" s="125">
        <f t="shared" si="88"/>
        <v>46.000319693094625</v>
      </c>
      <c r="J2180" s="122" t="s">
        <v>213</v>
      </c>
      <c r="K2180" s="122"/>
      <c r="L2180" s="116"/>
      <c r="N2180" s="214"/>
      <c r="O2180" s="214"/>
      <c r="P2180" s="214"/>
      <c r="Q2180" s="214">
        <v>9529</v>
      </c>
      <c r="R2180" s="214"/>
      <c r="S2180" s="214"/>
      <c r="T2180" s="215">
        <f t="shared" si="89"/>
        <v>45663.230319693095</v>
      </c>
    </row>
    <row r="2181" spans="1:20" s="142" customFormat="1" ht="12.75" customHeight="1">
      <c r="A2181" s="210"/>
      <c r="B2181" s="119"/>
      <c r="C2181" s="151"/>
      <c r="D2181" s="210">
        <v>4170</v>
      </c>
      <c r="E2181" s="212"/>
      <c r="F2181" s="122" t="s">
        <v>133</v>
      </c>
      <c r="G2181" s="205">
        <v>1716</v>
      </c>
      <c r="H2181" s="145">
        <v>514.6</v>
      </c>
      <c r="I2181" s="125">
        <f t="shared" si="88"/>
        <v>29.988344988344988</v>
      </c>
      <c r="J2181" s="122" t="s">
        <v>216</v>
      </c>
      <c r="K2181" s="122"/>
      <c r="L2181" s="116"/>
      <c r="N2181" s="214"/>
      <c r="O2181" s="214"/>
      <c r="P2181" s="214"/>
      <c r="Q2181" s="214"/>
      <c r="R2181" s="214"/>
      <c r="S2181" s="214"/>
      <c r="T2181" s="215"/>
    </row>
    <row r="2182" spans="1:20" s="142" customFormat="1" ht="25.5" customHeight="1">
      <c r="A2182" s="210"/>
      <c r="B2182" s="119"/>
      <c r="C2182" s="151"/>
      <c r="D2182" s="210">
        <v>4210</v>
      </c>
      <c r="E2182" s="212"/>
      <c r="F2182" s="122" t="s">
        <v>135</v>
      </c>
      <c r="G2182" s="205">
        <v>55000</v>
      </c>
      <c r="H2182" s="145">
        <v>22468.66</v>
      </c>
      <c r="I2182" s="125">
        <f t="shared" si="88"/>
        <v>40.85210909090909</v>
      </c>
      <c r="J2182" s="122" t="s">
        <v>1303</v>
      </c>
      <c r="K2182" s="122"/>
      <c r="L2182" s="116"/>
      <c r="N2182" s="214"/>
      <c r="O2182" s="214"/>
      <c r="P2182" s="214"/>
      <c r="Q2182" s="214">
        <v>13860</v>
      </c>
      <c r="R2182" s="214"/>
      <c r="S2182" s="214"/>
      <c r="T2182" s="215">
        <f t="shared" si="89"/>
        <v>95579.51210909091</v>
      </c>
    </row>
    <row r="2183" spans="1:20" s="142" customFormat="1" ht="12.75" customHeight="1">
      <c r="A2183" s="210"/>
      <c r="B2183" s="119"/>
      <c r="C2183" s="151"/>
      <c r="D2183" s="210">
        <v>4240</v>
      </c>
      <c r="E2183" s="212"/>
      <c r="F2183" s="122" t="s">
        <v>137</v>
      </c>
      <c r="G2183" s="205">
        <v>3377</v>
      </c>
      <c r="H2183" s="145">
        <v>411.53</v>
      </c>
      <c r="I2183" s="125">
        <f t="shared" si="88"/>
        <v>12.186259994077583</v>
      </c>
      <c r="J2183" s="122" t="s">
        <v>1304</v>
      </c>
      <c r="K2183" s="122"/>
      <c r="L2183" s="116"/>
      <c r="N2183" s="214"/>
      <c r="O2183" s="214"/>
      <c r="P2183" s="214"/>
      <c r="Q2183" s="214">
        <v>3168</v>
      </c>
      <c r="R2183" s="214"/>
      <c r="S2183" s="214"/>
      <c r="T2183" s="215">
        <f t="shared" si="89"/>
        <v>11208.716259994078</v>
      </c>
    </row>
    <row r="2184" spans="1:20" s="142" customFormat="1" ht="12.75" customHeight="1">
      <c r="A2184" s="210"/>
      <c r="B2184" s="119"/>
      <c r="C2184" s="151"/>
      <c r="D2184" s="210">
        <v>4260</v>
      </c>
      <c r="E2184" s="212"/>
      <c r="F2184" s="122" t="s">
        <v>139</v>
      </c>
      <c r="G2184" s="205">
        <v>13000</v>
      </c>
      <c r="H2184" s="145">
        <v>5509.23</v>
      </c>
      <c r="I2184" s="125">
        <f t="shared" si="88"/>
        <v>42.378692307692305</v>
      </c>
      <c r="J2184" s="122" t="s">
        <v>1305</v>
      </c>
      <c r="K2184" s="122"/>
      <c r="L2184" s="116"/>
      <c r="N2184" s="214"/>
      <c r="O2184" s="214"/>
      <c r="P2184" s="214"/>
      <c r="Q2184" s="214">
        <v>6133</v>
      </c>
      <c r="R2184" s="214"/>
      <c r="S2184" s="214"/>
      <c r="T2184" s="215">
        <f t="shared" si="89"/>
        <v>28944.60869230769</v>
      </c>
    </row>
    <row r="2185" spans="1:20" s="142" customFormat="1" ht="12.75" customHeight="1">
      <c r="A2185" s="210"/>
      <c r="B2185" s="119"/>
      <c r="C2185" s="151"/>
      <c r="D2185" s="210">
        <v>4270</v>
      </c>
      <c r="E2185" s="212"/>
      <c r="F2185" s="122" t="s">
        <v>141</v>
      </c>
      <c r="G2185" s="205">
        <v>5880</v>
      </c>
      <c r="H2185" s="145">
        <v>1747.14</v>
      </c>
      <c r="I2185" s="125">
        <f t="shared" si="88"/>
        <v>29.713265306122448</v>
      </c>
      <c r="J2185" s="122" t="s">
        <v>1306</v>
      </c>
      <c r="K2185" s="122"/>
      <c r="L2185" s="116"/>
      <c r="N2185" s="214"/>
      <c r="O2185" s="214"/>
      <c r="P2185" s="214"/>
      <c r="Q2185" s="214">
        <v>7230</v>
      </c>
      <c r="R2185" s="214"/>
      <c r="S2185" s="214"/>
      <c r="T2185" s="215">
        <f t="shared" si="89"/>
        <v>19156.853265306123</v>
      </c>
    </row>
    <row r="2186" spans="1:20" s="142" customFormat="1" ht="12.75" customHeight="1">
      <c r="A2186" s="210"/>
      <c r="B2186" s="119"/>
      <c r="C2186" s="151"/>
      <c r="D2186" s="210">
        <v>4280</v>
      </c>
      <c r="E2186" s="212"/>
      <c r="F2186" s="122" t="s">
        <v>142</v>
      </c>
      <c r="G2186" s="205">
        <v>2500</v>
      </c>
      <c r="H2186" s="145">
        <v>721</v>
      </c>
      <c r="I2186" s="125">
        <f t="shared" si="88"/>
        <v>28.84</v>
      </c>
      <c r="J2186" s="122" t="s">
        <v>143</v>
      </c>
      <c r="K2186" s="122"/>
      <c r="L2186" s="116"/>
      <c r="N2186" s="214"/>
      <c r="O2186" s="214"/>
      <c r="P2186" s="214"/>
      <c r="Q2186" s="214"/>
      <c r="R2186" s="214"/>
      <c r="S2186" s="214"/>
      <c r="T2186" s="215"/>
    </row>
    <row r="2187" spans="1:20" s="142" customFormat="1" ht="26.25" customHeight="1">
      <c r="A2187" s="210"/>
      <c r="B2187" s="119"/>
      <c r="C2187" s="151"/>
      <c r="D2187" s="210">
        <v>4300</v>
      </c>
      <c r="E2187" s="212"/>
      <c r="F2187" s="122" t="s">
        <v>144</v>
      </c>
      <c r="G2187" s="205">
        <v>35490</v>
      </c>
      <c r="H2187" s="145">
        <v>14193.02</v>
      </c>
      <c r="I2187" s="125">
        <f t="shared" si="88"/>
        <v>39.99160326852635</v>
      </c>
      <c r="J2187" s="122" t="s">
        <v>1307</v>
      </c>
      <c r="K2187" s="122"/>
      <c r="L2187" s="116"/>
      <c r="N2187" s="214"/>
      <c r="O2187" s="214"/>
      <c r="P2187" s="214"/>
      <c r="Q2187" s="214">
        <v>17873</v>
      </c>
      <c r="R2187" s="214"/>
      <c r="S2187" s="214"/>
      <c r="T2187" s="215">
        <f t="shared" si="89"/>
        <v>71896.01160326853</v>
      </c>
    </row>
    <row r="2188" spans="1:20" s="142" customFormat="1" ht="12.75" customHeight="1">
      <c r="A2188" s="210"/>
      <c r="B2188" s="119"/>
      <c r="C2188" s="151"/>
      <c r="D2188" s="210">
        <v>4350</v>
      </c>
      <c r="E2188" s="212"/>
      <c r="F2188" s="122" t="s">
        <v>146</v>
      </c>
      <c r="G2188" s="205">
        <v>3000</v>
      </c>
      <c r="H2188" s="145">
        <v>818.88</v>
      </c>
      <c r="I2188" s="125">
        <f t="shared" si="88"/>
        <v>27.296</v>
      </c>
      <c r="J2188" s="122" t="s">
        <v>255</v>
      </c>
      <c r="K2188" s="122"/>
      <c r="L2188" s="116"/>
      <c r="N2188" s="214"/>
      <c r="O2188" s="214"/>
      <c r="P2188" s="214"/>
      <c r="Q2188" s="214"/>
      <c r="R2188" s="214"/>
      <c r="S2188" s="214"/>
      <c r="T2188" s="215"/>
    </row>
    <row r="2189" spans="1:20" s="142" customFormat="1" ht="12.75" customHeight="1">
      <c r="A2189" s="210"/>
      <c r="B2189" s="119"/>
      <c r="C2189" s="132"/>
      <c r="D2189" s="210">
        <v>4410</v>
      </c>
      <c r="E2189" s="212"/>
      <c r="F2189" s="122" t="s">
        <v>180</v>
      </c>
      <c r="G2189" s="205">
        <v>1500</v>
      </c>
      <c r="H2189" s="145">
        <v>0</v>
      </c>
      <c r="I2189" s="125">
        <f t="shared" si="88"/>
        <v>0</v>
      </c>
      <c r="J2189" s="122" t="s">
        <v>1308</v>
      </c>
      <c r="K2189" s="122"/>
      <c r="L2189" s="116"/>
      <c r="N2189" s="214"/>
      <c r="O2189" s="214"/>
      <c r="P2189" s="214"/>
      <c r="Q2189" s="214">
        <v>3526</v>
      </c>
      <c r="R2189" s="214"/>
      <c r="S2189" s="214"/>
      <c r="T2189" s="215">
        <f t="shared" si="89"/>
        <v>9436</v>
      </c>
    </row>
    <row r="2190" spans="1:20" s="142" customFormat="1" ht="12.75" customHeight="1">
      <c r="A2190" s="210"/>
      <c r="B2190" s="119"/>
      <c r="C2190" s="151"/>
      <c r="D2190" s="156">
        <v>4430</v>
      </c>
      <c r="E2190" s="336"/>
      <c r="F2190" s="122" t="s">
        <v>151</v>
      </c>
      <c r="G2190" s="205">
        <v>3420</v>
      </c>
      <c r="H2190" s="145">
        <v>0</v>
      </c>
      <c r="I2190" s="125">
        <f t="shared" si="88"/>
        <v>0</v>
      </c>
      <c r="J2190" s="122" t="s">
        <v>1309</v>
      </c>
      <c r="K2190" s="122"/>
      <c r="L2190" s="116"/>
      <c r="N2190" s="214"/>
      <c r="O2190" s="214"/>
      <c r="P2190" s="214"/>
      <c r="Q2190" s="214">
        <v>103</v>
      </c>
      <c r="R2190" s="214"/>
      <c r="S2190" s="214"/>
      <c r="T2190" s="215">
        <f t="shared" si="89"/>
        <v>7953</v>
      </c>
    </row>
    <row r="2191" spans="1:20" s="142" customFormat="1" ht="12.75" customHeight="1">
      <c r="A2191" s="210"/>
      <c r="B2191" s="121"/>
      <c r="C2191" s="151"/>
      <c r="D2191" s="267">
        <v>4440</v>
      </c>
      <c r="E2191" s="212"/>
      <c r="F2191" s="122" t="s">
        <v>153</v>
      </c>
      <c r="G2191" s="205">
        <v>33600</v>
      </c>
      <c r="H2191" s="145">
        <v>32844</v>
      </c>
      <c r="I2191" s="125">
        <f t="shared" si="88"/>
        <v>97.75</v>
      </c>
      <c r="J2191" s="122" t="s">
        <v>228</v>
      </c>
      <c r="K2191" s="122"/>
      <c r="L2191" s="116"/>
      <c r="N2191" s="214"/>
      <c r="O2191" s="214"/>
      <c r="P2191" s="214"/>
      <c r="Q2191" s="214">
        <v>11825</v>
      </c>
      <c r="R2191" s="214"/>
      <c r="S2191" s="214"/>
      <c r="T2191" s="215">
        <f t="shared" si="89"/>
        <v>82806.75</v>
      </c>
    </row>
    <row r="2192" spans="1:12" s="117" customFormat="1" ht="12.75">
      <c r="A2192" s="253"/>
      <c r="B2192" s="254"/>
      <c r="C2192" s="91">
        <v>80130</v>
      </c>
      <c r="D2192" s="90"/>
      <c r="E2192" s="92"/>
      <c r="F2192" s="112" t="s">
        <v>436</v>
      </c>
      <c r="G2192" s="113">
        <f>SUM(G2193:G2197)</f>
        <v>149338</v>
      </c>
      <c r="H2192" s="114">
        <f>SUM(H2193:H2197)</f>
        <v>118659.74</v>
      </c>
      <c r="I2192" s="114">
        <f t="shared" si="88"/>
        <v>79.45716428504467</v>
      </c>
      <c r="J2192" s="122"/>
      <c r="K2192" s="122"/>
      <c r="L2192" s="116"/>
    </row>
    <row r="2193" spans="1:21" s="129" customFormat="1" ht="12.75" customHeight="1">
      <c r="A2193" s="255"/>
      <c r="B2193" s="249"/>
      <c r="C2193" s="151"/>
      <c r="D2193" s="119">
        <v>4010</v>
      </c>
      <c r="E2193" s="121"/>
      <c r="F2193" s="122" t="s">
        <v>169</v>
      </c>
      <c r="G2193" s="123">
        <v>110014</v>
      </c>
      <c r="H2193" s="124">
        <v>85740.86</v>
      </c>
      <c r="I2193" s="124">
        <f t="shared" si="88"/>
        <v>77.93631719599324</v>
      </c>
      <c r="J2193" s="122" t="s">
        <v>210</v>
      </c>
      <c r="K2193" s="122"/>
      <c r="L2193" s="331"/>
      <c r="M2193" s="332"/>
      <c r="N2193" s="332"/>
      <c r="O2193" s="332"/>
      <c r="P2193" s="332"/>
      <c r="Q2193" s="332"/>
      <c r="R2193" s="332"/>
      <c r="S2193" s="332"/>
      <c r="U2193" s="215"/>
    </row>
    <row r="2194" spans="1:21" s="129" customFormat="1" ht="12.75" customHeight="1">
      <c r="A2194" s="255"/>
      <c r="B2194" s="249"/>
      <c r="C2194" s="151"/>
      <c r="D2194" s="119">
        <v>4040</v>
      </c>
      <c r="E2194" s="121"/>
      <c r="F2194" s="122" t="s">
        <v>127</v>
      </c>
      <c r="G2194" s="123">
        <v>6165</v>
      </c>
      <c r="H2194" s="124">
        <v>6164.1</v>
      </c>
      <c r="I2194" s="124">
        <f t="shared" si="88"/>
        <v>99.98540145985402</v>
      </c>
      <c r="J2194" s="122" t="s">
        <v>1286</v>
      </c>
      <c r="K2194" s="122"/>
      <c r="L2194" s="331"/>
      <c r="M2194" s="332"/>
      <c r="N2194" s="332"/>
      <c r="O2194" s="332"/>
      <c r="P2194" s="332"/>
      <c r="Q2194" s="332"/>
      <c r="R2194" s="332"/>
      <c r="S2194" s="332"/>
      <c r="U2194" s="215"/>
    </row>
    <row r="2195" spans="1:21" s="129" customFormat="1" ht="12.75" customHeight="1">
      <c r="A2195" s="255"/>
      <c r="B2195" s="249"/>
      <c r="C2195" s="151"/>
      <c r="D2195" s="119">
        <v>4110</v>
      </c>
      <c r="E2195" s="121"/>
      <c r="F2195" s="122" t="s">
        <v>129</v>
      </c>
      <c r="G2195" s="123">
        <v>19658</v>
      </c>
      <c r="H2195" s="124">
        <v>15016.6</v>
      </c>
      <c r="I2195" s="124">
        <f t="shared" si="88"/>
        <v>76.38925628242956</v>
      </c>
      <c r="J2195" s="122" t="s">
        <v>212</v>
      </c>
      <c r="K2195" s="122"/>
      <c r="L2195" s="331"/>
      <c r="M2195" s="332"/>
      <c r="N2195" s="332"/>
      <c r="O2195" s="332"/>
      <c r="P2195" s="332"/>
      <c r="Q2195" s="332"/>
      <c r="R2195" s="332"/>
      <c r="S2195" s="332"/>
      <c r="U2195" s="215"/>
    </row>
    <row r="2196" spans="1:21" s="129" customFormat="1" ht="12.75" customHeight="1">
      <c r="A2196" s="255"/>
      <c r="B2196" s="249"/>
      <c r="C2196" s="151"/>
      <c r="D2196" s="119">
        <v>4120</v>
      </c>
      <c r="E2196" s="121"/>
      <c r="F2196" s="122" t="s">
        <v>131</v>
      </c>
      <c r="G2196" s="123">
        <v>3591</v>
      </c>
      <c r="H2196" s="124">
        <v>2019.18</v>
      </c>
      <c r="I2196" s="124">
        <f t="shared" si="88"/>
        <v>56.22890559732665</v>
      </c>
      <c r="J2196" s="122" t="s">
        <v>213</v>
      </c>
      <c r="K2196" s="122"/>
      <c r="L2196" s="331"/>
      <c r="M2196" s="332"/>
      <c r="N2196" s="332"/>
      <c r="O2196" s="332"/>
      <c r="P2196" s="332"/>
      <c r="Q2196" s="332"/>
      <c r="R2196" s="332"/>
      <c r="S2196" s="332"/>
      <c r="U2196" s="215"/>
    </row>
    <row r="2197" spans="1:21" s="129" customFormat="1" ht="12.75" customHeight="1">
      <c r="A2197" s="255"/>
      <c r="B2197" s="249"/>
      <c r="C2197" s="151"/>
      <c r="D2197" s="119">
        <v>4440</v>
      </c>
      <c r="E2197" s="121"/>
      <c r="F2197" s="122" t="s">
        <v>153</v>
      </c>
      <c r="G2197" s="123">
        <v>9910</v>
      </c>
      <c r="H2197" s="124">
        <v>9719</v>
      </c>
      <c r="I2197" s="124">
        <f t="shared" si="88"/>
        <v>98.07265388496468</v>
      </c>
      <c r="J2197" s="122" t="s">
        <v>228</v>
      </c>
      <c r="K2197" s="122"/>
      <c r="L2197" s="331"/>
      <c r="M2197" s="332"/>
      <c r="N2197" s="332"/>
      <c r="O2197" s="332"/>
      <c r="P2197" s="332"/>
      <c r="Q2197" s="332"/>
      <c r="R2197" s="332"/>
      <c r="S2197" s="332"/>
      <c r="U2197" s="215"/>
    </row>
    <row r="2198" spans="1:12" s="117" customFormat="1" ht="12.75">
      <c r="A2198" s="253"/>
      <c r="B2198" s="254"/>
      <c r="C2198" s="91">
        <v>80146</v>
      </c>
      <c r="D2198" s="90"/>
      <c r="E2198" s="92"/>
      <c r="F2198" s="112" t="s">
        <v>159</v>
      </c>
      <c r="G2198" s="113">
        <f>SUM(G2199:G2199)</f>
        <v>5500</v>
      </c>
      <c r="H2198" s="114">
        <f>SUM(H2199:H2199)</f>
        <v>0</v>
      </c>
      <c r="I2198" s="114">
        <f t="shared" si="88"/>
        <v>0</v>
      </c>
      <c r="J2198" s="122"/>
      <c r="K2198" s="122"/>
      <c r="L2198" s="116"/>
    </row>
    <row r="2199" spans="1:12" s="142" customFormat="1" ht="26.25" customHeight="1">
      <c r="A2199" s="275"/>
      <c r="B2199" s="273"/>
      <c r="C2199" s="146"/>
      <c r="D2199" s="119">
        <v>4300</v>
      </c>
      <c r="E2199" s="121"/>
      <c r="F2199" s="122" t="s">
        <v>144</v>
      </c>
      <c r="G2199" s="123">
        <v>5500</v>
      </c>
      <c r="H2199" s="124">
        <v>0</v>
      </c>
      <c r="I2199" s="124">
        <f t="shared" si="88"/>
        <v>0</v>
      </c>
      <c r="J2199" s="122" t="s">
        <v>1310</v>
      </c>
      <c r="K2199" s="122"/>
      <c r="L2199" s="116"/>
    </row>
    <row r="2200" spans="1:12" s="38" customFormat="1" ht="12.75">
      <c r="A2200" s="133"/>
      <c r="B2200" s="133"/>
      <c r="C2200" s="134"/>
      <c r="D2200" s="133"/>
      <c r="E2200" s="135"/>
      <c r="F2200" s="136"/>
      <c r="G2200" s="137"/>
      <c r="H2200" s="138"/>
      <c r="I2200" s="137"/>
      <c r="J2200" s="136"/>
      <c r="K2200" s="136"/>
      <c r="L2200" s="33"/>
    </row>
    <row r="2201" spans="1:12" s="111" customFormat="1" ht="14.25" customHeight="1">
      <c r="A2201" s="103" t="s">
        <v>1311</v>
      </c>
      <c r="B2201" s="103"/>
      <c r="C2201" s="139"/>
      <c r="D2201" s="103"/>
      <c r="E2201" s="140"/>
      <c r="F2201" s="107" t="s">
        <v>1312</v>
      </c>
      <c r="G2201" s="108">
        <f>SUM(G2202:G2284)/2</f>
        <v>3784145</v>
      </c>
      <c r="H2201" s="109">
        <f>SUM(H2202:H2284)/2</f>
        <v>2097437.37</v>
      </c>
      <c r="I2201" s="109">
        <f aca="true" t="shared" si="90" ref="I2201:I2242">H2201/G2201*100</f>
        <v>55.42698205274904</v>
      </c>
      <c r="J2201" s="107"/>
      <c r="K2201" s="107"/>
      <c r="L2201" s="33"/>
    </row>
    <row r="2202" spans="1:12" s="117" customFormat="1" ht="14.25" customHeight="1">
      <c r="A2202" s="89" t="s">
        <v>1313</v>
      </c>
      <c r="B2202" s="254"/>
      <c r="C2202" s="91">
        <v>80102</v>
      </c>
      <c r="D2202" s="90"/>
      <c r="E2202" s="92"/>
      <c r="F2202" s="112" t="s">
        <v>769</v>
      </c>
      <c r="G2202" s="113">
        <f>SUM(G2203:G2217)</f>
        <v>1713950</v>
      </c>
      <c r="H2202" s="114">
        <f>SUM(H2203:H2217)</f>
        <v>936671.1200000001</v>
      </c>
      <c r="I2202" s="114">
        <f t="shared" si="90"/>
        <v>54.6498509291403</v>
      </c>
      <c r="J2202" s="122"/>
      <c r="K2202" s="122"/>
      <c r="L2202" s="116"/>
    </row>
    <row r="2203" spans="1:12" s="129" customFormat="1" ht="12.75" customHeight="1">
      <c r="A2203" s="275"/>
      <c r="B2203" s="249"/>
      <c r="C2203" s="150"/>
      <c r="D2203" s="119">
        <v>3020</v>
      </c>
      <c r="E2203" s="121"/>
      <c r="F2203" s="122" t="s">
        <v>208</v>
      </c>
      <c r="G2203" s="123">
        <v>5270</v>
      </c>
      <c r="H2203" s="124">
        <v>350</v>
      </c>
      <c r="I2203" s="124">
        <f t="shared" si="90"/>
        <v>6.641366223908918</v>
      </c>
      <c r="J2203" s="122" t="s">
        <v>1314</v>
      </c>
      <c r="K2203" s="122"/>
      <c r="L2203" s="126"/>
    </row>
    <row r="2204" spans="1:12" s="129" customFormat="1" ht="12.75" customHeight="1">
      <c r="A2204" s="271"/>
      <c r="B2204" s="249"/>
      <c r="C2204" s="151"/>
      <c r="D2204" s="119">
        <v>4010</v>
      </c>
      <c r="E2204" s="121"/>
      <c r="F2204" s="122" t="s">
        <v>169</v>
      </c>
      <c r="G2204" s="123">
        <v>1175703</v>
      </c>
      <c r="H2204" s="124">
        <v>570375.28</v>
      </c>
      <c r="I2204" s="124">
        <f t="shared" si="90"/>
        <v>48.51355146665442</v>
      </c>
      <c r="J2204" s="122" t="s">
        <v>210</v>
      </c>
      <c r="K2204" s="122"/>
      <c r="L2204" s="126"/>
    </row>
    <row r="2205" spans="1:12" s="127" customFormat="1" ht="12.75" customHeight="1">
      <c r="A2205" s="271"/>
      <c r="B2205" s="249"/>
      <c r="C2205" s="151"/>
      <c r="D2205" s="119">
        <v>4040</v>
      </c>
      <c r="E2205" s="121"/>
      <c r="F2205" s="122" t="s">
        <v>127</v>
      </c>
      <c r="G2205" s="123">
        <v>100066</v>
      </c>
      <c r="H2205" s="124">
        <v>99414.87</v>
      </c>
      <c r="I2205" s="124">
        <f t="shared" si="90"/>
        <v>99.34929946235485</v>
      </c>
      <c r="J2205" s="122" t="s">
        <v>1315</v>
      </c>
      <c r="K2205" s="122"/>
      <c r="L2205" s="126"/>
    </row>
    <row r="2206" spans="1:12" s="127" customFormat="1" ht="12.75" customHeight="1">
      <c r="A2206" s="271"/>
      <c r="B2206" s="249"/>
      <c r="C2206" s="151"/>
      <c r="D2206" s="119">
        <v>4110</v>
      </c>
      <c r="E2206" s="121"/>
      <c r="F2206" s="122" t="s">
        <v>129</v>
      </c>
      <c r="G2206" s="123">
        <v>221350</v>
      </c>
      <c r="H2206" s="124">
        <v>123981.91</v>
      </c>
      <c r="I2206" s="124">
        <f t="shared" si="90"/>
        <v>56.01170544386718</v>
      </c>
      <c r="J2206" s="122" t="s">
        <v>129</v>
      </c>
      <c r="K2206" s="122"/>
      <c r="L2206" s="126"/>
    </row>
    <row r="2207" spans="1:12" s="127" customFormat="1" ht="12.75" customHeight="1">
      <c r="A2207" s="271"/>
      <c r="B2207" s="249"/>
      <c r="C2207" s="151"/>
      <c r="D2207" s="119">
        <v>4120</v>
      </c>
      <c r="E2207" s="121"/>
      <c r="F2207" s="122" t="s">
        <v>131</v>
      </c>
      <c r="G2207" s="123">
        <v>31469</v>
      </c>
      <c r="H2207" s="124">
        <v>16338.41</v>
      </c>
      <c r="I2207" s="124">
        <f t="shared" si="90"/>
        <v>51.91906320505895</v>
      </c>
      <c r="J2207" s="122" t="s">
        <v>347</v>
      </c>
      <c r="K2207" s="122"/>
      <c r="L2207" s="126"/>
    </row>
    <row r="2208" spans="1:12" s="127" customFormat="1" ht="12.75" customHeight="1">
      <c r="A2208" s="271"/>
      <c r="B2208" s="249"/>
      <c r="C2208" s="151"/>
      <c r="D2208" s="119">
        <v>4210</v>
      </c>
      <c r="E2208" s="121"/>
      <c r="F2208" s="122" t="s">
        <v>135</v>
      </c>
      <c r="G2208" s="123">
        <v>15000</v>
      </c>
      <c r="H2208" s="124">
        <v>8819.92</v>
      </c>
      <c r="I2208" s="124">
        <f t="shared" si="90"/>
        <v>58.79946666666667</v>
      </c>
      <c r="J2208" s="122" t="s">
        <v>1316</v>
      </c>
      <c r="K2208" s="122"/>
      <c r="L2208" s="126"/>
    </row>
    <row r="2209" spans="1:12" s="127" customFormat="1" ht="12.75" customHeight="1">
      <c r="A2209" s="271"/>
      <c r="B2209" s="249"/>
      <c r="C2209" s="151"/>
      <c r="D2209" s="119">
        <v>4240</v>
      </c>
      <c r="E2209" s="121"/>
      <c r="F2209" s="122" t="s">
        <v>137</v>
      </c>
      <c r="G2209" s="123">
        <v>3983</v>
      </c>
      <c r="H2209" s="124">
        <v>0</v>
      </c>
      <c r="I2209" s="124">
        <f t="shared" si="90"/>
        <v>0</v>
      </c>
      <c r="J2209" s="122" t="s">
        <v>1317</v>
      </c>
      <c r="K2209" s="122"/>
      <c r="L2209" s="126"/>
    </row>
    <row r="2210" spans="1:12" s="129" customFormat="1" ht="12.75" customHeight="1">
      <c r="A2210" s="271"/>
      <c r="B2210" s="249"/>
      <c r="C2210" s="151"/>
      <c r="D2210" s="119">
        <v>4260</v>
      </c>
      <c r="E2210" s="121"/>
      <c r="F2210" s="122" t="s">
        <v>139</v>
      </c>
      <c r="G2210" s="123">
        <v>59000</v>
      </c>
      <c r="H2210" s="124">
        <v>51661.62</v>
      </c>
      <c r="I2210" s="124">
        <f t="shared" si="90"/>
        <v>87.56206779661018</v>
      </c>
      <c r="J2210" s="122" t="s">
        <v>1318</v>
      </c>
      <c r="K2210" s="122"/>
      <c r="L2210" s="126"/>
    </row>
    <row r="2211" spans="1:12" s="129" customFormat="1" ht="12.75" customHeight="1">
      <c r="A2211" s="271"/>
      <c r="B2211" s="249"/>
      <c r="C2211" s="151"/>
      <c r="D2211" s="119">
        <v>4270</v>
      </c>
      <c r="E2211" s="121"/>
      <c r="F2211" s="122" t="s">
        <v>1319</v>
      </c>
      <c r="G2211" s="123">
        <v>25000</v>
      </c>
      <c r="H2211" s="124">
        <v>8985.53</v>
      </c>
      <c r="I2211" s="124">
        <f t="shared" si="90"/>
        <v>35.94212</v>
      </c>
      <c r="J2211" s="122" t="s">
        <v>1320</v>
      </c>
      <c r="K2211" s="122"/>
      <c r="L2211" s="126"/>
    </row>
    <row r="2212" spans="1:12" s="127" customFormat="1" ht="12.75" customHeight="1">
      <c r="A2212" s="271"/>
      <c r="B2212" s="249"/>
      <c r="C2212" s="151"/>
      <c r="D2212" s="119">
        <v>4280</v>
      </c>
      <c r="E2212" s="121"/>
      <c r="F2212" s="122" t="s">
        <v>142</v>
      </c>
      <c r="G2212" s="123">
        <v>1800</v>
      </c>
      <c r="H2212" s="124">
        <v>515</v>
      </c>
      <c r="I2212" s="124">
        <f t="shared" si="90"/>
        <v>28.61111111111111</v>
      </c>
      <c r="J2212" s="122" t="s">
        <v>1321</v>
      </c>
      <c r="K2212" s="122"/>
      <c r="L2212" s="126"/>
    </row>
    <row r="2213" spans="1:12" s="129" customFormat="1" ht="39.75" customHeight="1">
      <c r="A2213" s="271"/>
      <c r="B2213" s="249"/>
      <c r="C2213" s="151"/>
      <c r="D2213" s="119">
        <v>4300</v>
      </c>
      <c r="E2213" s="121"/>
      <c r="F2213" s="122" t="s">
        <v>144</v>
      </c>
      <c r="G2213" s="123">
        <v>22250</v>
      </c>
      <c r="H2213" s="124">
        <v>20046.57</v>
      </c>
      <c r="I2213" s="124">
        <f t="shared" si="90"/>
        <v>90.09694382022472</v>
      </c>
      <c r="J2213" s="122" t="s">
        <v>1322</v>
      </c>
      <c r="K2213" s="122"/>
      <c r="L2213" s="126"/>
    </row>
    <row r="2214" spans="1:12" s="129" customFormat="1" ht="12.75" customHeight="1">
      <c r="A2214" s="271"/>
      <c r="B2214" s="256"/>
      <c r="C2214" s="151"/>
      <c r="D2214" s="148">
        <v>4350</v>
      </c>
      <c r="E2214" s="121"/>
      <c r="F2214" s="122" t="s">
        <v>146</v>
      </c>
      <c r="G2214" s="123">
        <v>500</v>
      </c>
      <c r="H2214" s="124">
        <v>154.01</v>
      </c>
      <c r="I2214" s="124">
        <f t="shared" si="90"/>
        <v>30.801999999999996</v>
      </c>
      <c r="J2214" s="122" t="s">
        <v>255</v>
      </c>
      <c r="K2214" s="122"/>
      <c r="L2214" s="126"/>
    </row>
    <row r="2215" spans="1:12" s="127" customFormat="1" ht="12.75" customHeight="1">
      <c r="A2215" s="271"/>
      <c r="B2215" s="256"/>
      <c r="C2215" s="151"/>
      <c r="D2215" s="148">
        <v>4410</v>
      </c>
      <c r="E2215" s="121"/>
      <c r="F2215" s="122" t="s">
        <v>148</v>
      </c>
      <c r="G2215" s="123">
        <v>620</v>
      </c>
      <c r="H2215" s="124">
        <v>0</v>
      </c>
      <c r="I2215" s="124">
        <f t="shared" si="90"/>
        <v>0</v>
      </c>
      <c r="J2215" s="122" t="s">
        <v>1323</v>
      </c>
      <c r="K2215" s="122"/>
      <c r="L2215" s="126"/>
    </row>
    <row r="2216" spans="1:12" s="129" customFormat="1" ht="12.75" customHeight="1">
      <c r="A2216" s="271"/>
      <c r="B2216" s="249"/>
      <c r="C2216" s="151"/>
      <c r="D2216" s="119">
        <v>4430</v>
      </c>
      <c r="E2216" s="121"/>
      <c r="F2216" s="122" t="s">
        <v>151</v>
      </c>
      <c r="G2216" s="123">
        <v>4439</v>
      </c>
      <c r="H2216" s="124">
        <v>403</v>
      </c>
      <c r="I2216" s="124">
        <f t="shared" si="90"/>
        <v>9.078621311106104</v>
      </c>
      <c r="J2216" s="122" t="s">
        <v>1324</v>
      </c>
      <c r="K2216" s="122"/>
      <c r="L2216" s="126"/>
    </row>
    <row r="2217" spans="1:12" s="129" customFormat="1" ht="12.75" customHeight="1">
      <c r="A2217" s="167"/>
      <c r="B2217" s="96"/>
      <c r="C2217" s="132"/>
      <c r="D2217" s="119">
        <v>4440</v>
      </c>
      <c r="E2217" s="121"/>
      <c r="F2217" s="122" t="s">
        <v>153</v>
      </c>
      <c r="G2217" s="123">
        <v>47500</v>
      </c>
      <c r="H2217" s="124">
        <v>35625</v>
      </c>
      <c r="I2217" s="124">
        <f t="shared" si="90"/>
        <v>75</v>
      </c>
      <c r="J2217" s="122" t="s">
        <v>1325</v>
      </c>
      <c r="K2217" s="122"/>
      <c r="L2217" s="126"/>
    </row>
    <row r="2218" spans="1:12" s="127" customFormat="1" ht="13.5" customHeight="1">
      <c r="A2218" s="89" t="s">
        <v>1326</v>
      </c>
      <c r="B2218" s="254"/>
      <c r="C2218" s="91">
        <v>80111</v>
      </c>
      <c r="D2218" s="90"/>
      <c r="E2218" s="92"/>
      <c r="F2218" s="112" t="s">
        <v>1327</v>
      </c>
      <c r="G2218" s="113">
        <f>SUM(G2219:G2232)</f>
        <v>866333</v>
      </c>
      <c r="H2218" s="114">
        <f>SUM(H2219:H2232)</f>
        <v>475732.08</v>
      </c>
      <c r="I2218" s="114">
        <f t="shared" si="90"/>
        <v>54.91330469923228</v>
      </c>
      <c r="J2218" s="122"/>
      <c r="K2218" s="122"/>
      <c r="L2218" s="126"/>
    </row>
    <row r="2219" spans="1:12" s="129" customFormat="1" ht="12.75" customHeight="1">
      <c r="A2219" s="275"/>
      <c r="B2219" s="249"/>
      <c r="C2219" s="150"/>
      <c r="D2219" s="119">
        <v>3020</v>
      </c>
      <c r="E2219" s="121"/>
      <c r="F2219" s="122" t="s">
        <v>123</v>
      </c>
      <c r="G2219" s="123">
        <v>4300</v>
      </c>
      <c r="H2219" s="124">
        <v>0</v>
      </c>
      <c r="I2219" s="124">
        <f t="shared" si="90"/>
        <v>0</v>
      </c>
      <c r="J2219" s="122" t="s">
        <v>1314</v>
      </c>
      <c r="K2219" s="122"/>
      <c r="L2219" s="126"/>
    </row>
    <row r="2220" spans="1:12" s="129" customFormat="1" ht="12.75" customHeight="1">
      <c r="A2220" s="271"/>
      <c r="B2220" s="249"/>
      <c r="C2220" s="151"/>
      <c r="D2220" s="119">
        <v>4010</v>
      </c>
      <c r="E2220" s="121"/>
      <c r="F2220" s="122" t="s">
        <v>169</v>
      </c>
      <c r="G2220" s="123">
        <v>611101</v>
      </c>
      <c r="H2220" s="124">
        <v>327818.74</v>
      </c>
      <c r="I2220" s="124">
        <f t="shared" si="90"/>
        <v>53.64395410905889</v>
      </c>
      <c r="J2220" s="122" t="s">
        <v>1328</v>
      </c>
      <c r="K2220" s="122"/>
      <c r="L2220" s="126"/>
    </row>
    <row r="2221" spans="1:12" s="127" customFormat="1" ht="12.75" customHeight="1">
      <c r="A2221" s="271"/>
      <c r="B2221" s="249"/>
      <c r="C2221" s="151"/>
      <c r="D2221" s="119">
        <v>4040</v>
      </c>
      <c r="E2221" s="121"/>
      <c r="F2221" s="122" t="s">
        <v>127</v>
      </c>
      <c r="G2221" s="123">
        <v>46924</v>
      </c>
      <c r="H2221" s="124">
        <v>46286.64</v>
      </c>
      <c r="I2221" s="124">
        <f t="shared" si="90"/>
        <v>98.64171852357003</v>
      </c>
      <c r="J2221" s="122" t="s">
        <v>461</v>
      </c>
      <c r="K2221" s="122"/>
      <c r="L2221" s="126"/>
    </row>
    <row r="2222" spans="1:12" s="127" customFormat="1" ht="12.75" customHeight="1">
      <c r="A2222" s="271"/>
      <c r="B2222" s="249"/>
      <c r="C2222" s="151"/>
      <c r="D2222" s="119">
        <v>4110</v>
      </c>
      <c r="E2222" s="121"/>
      <c r="F2222" s="122" t="s">
        <v>129</v>
      </c>
      <c r="G2222" s="123">
        <v>123603</v>
      </c>
      <c r="H2222" s="124">
        <v>67176.65</v>
      </c>
      <c r="I2222" s="124">
        <f t="shared" si="90"/>
        <v>54.34872130935333</v>
      </c>
      <c r="J2222" s="122" t="s">
        <v>1329</v>
      </c>
      <c r="K2222" s="122"/>
      <c r="L2222" s="126"/>
    </row>
    <row r="2223" spans="1:12" s="127" customFormat="1" ht="12.75" customHeight="1">
      <c r="A2223" s="271"/>
      <c r="B2223" s="249"/>
      <c r="C2223" s="151"/>
      <c r="D2223" s="119">
        <v>4120</v>
      </c>
      <c r="E2223" s="121"/>
      <c r="F2223" s="122" t="s">
        <v>131</v>
      </c>
      <c r="G2223" s="123">
        <v>17576</v>
      </c>
      <c r="H2223" s="124">
        <v>8934.74</v>
      </c>
      <c r="I2223" s="124">
        <f t="shared" si="90"/>
        <v>50.83488848429677</v>
      </c>
      <c r="J2223" s="122" t="s">
        <v>1330</v>
      </c>
      <c r="K2223" s="122"/>
      <c r="L2223" s="126"/>
    </row>
    <row r="2224" spans="1:12" s="127" customFormat="1" ht="12.75" customHeight="1">
      <c r="A2224" s="271"/>
      <c r="B2224" s="249"/>
      <c r="C2224" s="151"/>
      <c r="D2224" s="119">
        <v>4170</v>
      </c>
      <c r="E2224" s="121"/>
      <c r="F2224" s="122" t="s">
        <v>133</v>
      </c>
      <c r="G2224" s="123">
        <v>1320</v>
      </c>
      <c r="H2224" s="124">
        <v>449.57</v>
      </c>
      <c r="I2224" s="124">
        <f t="shared" si="90"/>
        <v>34.05833333333334</v>
      </c>
      <c r="J2224" s="122" t="s">
        <v>289</v>
      </c>
      <c r="K2224" s="122"/>
      <c r="L2224" s="126"/>
    </row>
    <row r="2225" spans="1:12" s="127" customFormat="1" ht="12.75" customHeight="1">
      <c r="A2225" s="271"/>
      <c r="B2225" s="249"/>
      <c r="C2225" s="151"/>
      <c r="D2225" s="119">
        <v>4210</v>
      </c>
      <c r="E2225" s="121"/>
      <c r="F2225" s="122" t="s">
        <v>135</v>
      </c>
      <c r="G2225" s="123">
        <v>7000</v>
      </c>
      <c r="H2225" s="124">
        <v>300</v>
      </c>
      <c r="I2225" s="124">
        <f t="shared" si="90"/>
        <v>4.285714285714286</v>
      </c>
      <c r="J2225" s="122" t="s">
        <v>1331</v>
      </c>
      <c r="K2225" s="122"/>
      <c r="L2225" s="126"/>
    </row>
    <row r="2226" spans="1:12" s="127" customFormat="1" ht="12.75" customHeight="1">
      <c r="A2226" s="271"/>
      <c r="B2226" s="249"/>
      <c r="C2226" s="151"/>
      <c r="D2226" s="119">
        <v>4240</v>
      </c>
      <c r="E2226" s="121"/>
      <c r="F2226" s="122" t="s">
        <v>137</v>
      </c>
      <c r="G2226" s="123">
        <v>2309</v>
      </c>
      <c r="H2226" s="124">
        <v>2249</v>
      </c>
      <c r="I2226" s="124">
        <f t="shared" si="90"/>
        <v>97.40147249891729</v>
      </c>
      <c r="J2226" s="122" t="s">
        <v>1332</v>
      </c>
      <c r="K2226" s="122"/>
      <c r="L2226" s="126"/>
    </row>
    <row r="2227" spans="1:12" s="127" customFormat="1" ht="12.75" customHeight="1">
      <c r="A2227" s="271"/>
      <c r="B2227" s="249"/>
      <c r="C2227" s="151"/>
      <c r="D2227" s="119">
        <v>4270</v>
      </c>
      <c r="E2227" s="121"/>
      <c r="F2227" s="122" t="s">
        <v>1319</v>
      </c>
      <c r="G2227" s="123">
        <v>19000</v>
      </c>
      <c r="H2227" s="124">
        <v>0</v>
      </c>
      <c r="I2227" s="124">
        <f t="shared" si="90"/>
        <v>0</v>
      </c>
      <c r="J2227" s="122" t="s">
        <v>1333</v>
      </c>
      <c r="K2227" s="122"/>
      <c r="L2227" s="126"/>
    </row>
    <row r="2228" spans="1:12" s="127" customFormat="1" ht="12.75" customHeight="1">
      <c r="A2228" s="271"/>
      <c r="B2228" s="249"/>
      <c r="C2228" s="151"/>
      <c r="D2228" s="119">
        <v>4280</v>
      </c>
      <c r="E2228" s="121"/>
      <c r="F2228" s="122" t="s">
        <v>142</v>
      </c>
      <c r="G2228" s="123">
        <v>1800</v>
      </c>
      <c r="H2228" s="124">
        <v>140</v>
      </c>
      <c r="I2228" s="124">
        <f t="shared" si="90"/>
        <v>7.777777777777778</v>
      </c>
      <c r="J2228" s="122" t="s">
        <v>1334</v>
      </c>
      <c r="K2228" s="122"/>
      <c r="L2228" s="126"/>
    </row>
    <row r="2229" spans="1:12" s="127" customFormat="1" ht="12.75" customHeight="1">
      <c r="A2229" s="271"/>
      <c r="B2229" s="249"/>
      <c r="C2229" s="151"/>
      <c r="D2229" s="119">
        <v>4300</v>
      </c>
      <c r="E2229" s="121"/>
      <c r="F2229" s="122" t="s">
        <v>144</v>
      </c>
      <c r="G2229" s="123">
        <v>460</v>
      </c>
      <c r="H2229" s="124">
        <v>241.74</v>
      </c>
      <c r="I2229" s="124">
        <f t="shared" si="90"/>
        <v>52.552173913043475</v>
      </c>
      <c r="J2229" s="122" t="s">
        <v>1335</v>
      </c>
      <c r="K2229" s="122"/>
      <c r="L2229" s="126"/>
    </row>
    <row r="2230" spans="1:12" s="127" customFormat="1" ht="12.75" customHeight="1">
      <c r="A2230" s="271"/>
      <c r="B2230" s="249"/>
      <c r="C2230" s="151"/>
      <c r="D2230" s="119">
        <v>4350</v>
      </c>
      <c r="E2230" s="121"/>
      <c r="F2230" s="122" t="s">
        <v>146</v>
      </c>
      <c r="G2230" s="123">
        <v>1000</v>
      </c>
      <c r="H2230" s="124">
        <v>85</v>
      </c>
      <c r="I2230" s="124">
        <f t="shared" si="90"/>
        <v>8.5</v>
      </c>
      <c r="J2230" s="122" t="s">
        <v>255</v>
      </c>
      <c r="K2230" s="122"/>
      <c r="L2230" s="126"/>
    </row>
    <row r="2231" spans="1:12" s="127" customFormat="1" ht="12.75" customHeight="1">
      <c r="A2231" s="271"/>
      <c r="B2231" s="249"/>
      <c r="C2231" s="151"/>
      <c r="D2231" s="119">
        <v>4410</v>
      </c>
      <c r="E2231" s="121"/>
      <c r="F2231" s="122" t="s">
        <v>148</v>
      </c>
      <c r="G2231" s="123">
        <v>540</v>
      </c>
      <c r="H2231" s="124">
        <v>0</v>
      </c>
      <c r="I2231" s="124">
        <f t="shared" si="90"/>
        <v>0</v>
      </c>
      <c r="J2231" s="122" t="s">
        <v>1323</v>
      </c>
      <c r="K2231" s="122"/>
      <c r="L2231" s="126"/>
    </row>
    <row r="2232" spans="1:12" s="129" customFormat="1" ht="12.75" customHeight="1">
      <c r="A2232" s="167"/>
      <c r="B2232" s="96"/>
      <c r="C2232" s="132"/>
      <c r="D2232" s="119">
        <v>4440</v>
      </c>
      <c r="E2232" s="121"/>
      <c r="F2232" s="122" t="s">
        <v>153</v>
      </c>
      <c r="G2232" s="123">
        <v>29400</v>
      </c>
      <c r="H2232" s="124">
        <v>22050</v>
      </c>
      <c r="I2232" s="124">
        <f t="shared" si="90"/>
        <v>75</v>
      </c>
      <c r="J2232" s="122" t="s">
        <v>1325</v>
      </c>
      <c r="K2232" s="122"/>
      <c r="L2232" s="126"/>
    </row>
    <row r="2233" spans="1:12" s="127" customFormat="1" ht="12.75">
      <c r="A2233" s="268"/>
      <c r="B2233" s="249"/>
      <c r="C2233" s="170">
        <v>80113</v>
      </c>
      <c r="D2233" s="90"/>
      <c r="E2233" s="92"/>
      <c r="F2233" s="112" t="s">
        <v>258</v>
      </c>
      <c r="G2233" s="113">
        <f>SUM(G2234:G2241)</f>
        <v>45800</v>
      </c>
      <c r="H2233" s="114">
        <f>SUM(H2234:H2241)</f>
        <v>24795.820000000003</v>
      </c>
      <c r="I2233" s="114">
        <f t="shared" si="90"/>
        <v>54.13934497816595</v>
      </c>
      <c r="J2233" s="112"/>
      <c r="K2233" s="112"/>
      <c r="L2233" s="126"/>
    </row>
    <row r="2234" spans="1:12" s="129" customFormat="1" ht="12.75" customHeight="1">
      <c r="A2234" s="271"/>
      <c r="B2234" s="251"/>
      <c r="C2234" s="151"/>
      <c r="D2234" s="119">
        <v>3020</v>
      </c>
      <c r="E2234" s="121"/>
      <c r="F2234" s="122" t="s">
        <v>123</v>
      </c>
      <c r="G2234" s="123">
        <v>180</v>
      </c>
      <c r="H2234" s="124">
        <v>180</v>
      </c>
      <c r="I2234" s="124">
        <f t="shared" si="90"/>
        <v>100</v>
      </c>
      <c r="J2234" s="122" t="s">
        <v>1336</v>
      </c>
      <c r="K2234" s="122"/>
      <c r="L2234" s="126"/>
    </row>
    <row r="2235" spans="1:12" s="129" customFormat="1" ht="12.75" customHeight="1">
      <c r="A2235" s="271"/>
      <c r="B2235" s="251"/>
      <c r="C2235" s="151"/>
      <c r="D2235" s="119">
        <v>4010</v>
      </c>
      <c r="E2235" s="121"/>
      <c r="F2235" s="122" t="s">
        <v>169</v>
      </c>
      <c r="G2235" s="123">
        <v>23688</v>
      </c>
      <c r="H2235" s="124">
        <v>11244.41</v>
      </c>
      <c r="I2235" s="124">
        <f t="shared" si="90"/>
        <v>47.46880276933469</v>
      </c>
      <c r="J2235" s="122" t="s">
        <v>1337</v>
      </c>
      <c r="K2235" s="122"/>
      <c r="L2235" s="126"/>
    </row>
    <row r="2236" spans="1:12" s="127" customFormat="1" ht="12.75" customHeight="1">
      <c r="A2236" s="271"/>
      <c r="B2236" s="249"/>
      <c r="C2236" s="151"/>
      <c r="D2236" s="119">
        <v>4110</v>
      </c>
      <c r="E2236" s="121"/>
      <c r="F2236" s="122" t="s">
        <v>129</v>
      </c>
      <c r="G2236" s="123">
        <v>5342</v>
      </c>
      <c r="H2236" s="124">
        <v>2260.16</v>
      </c>
      <c r="I2236" s="124">
        <f t="shared" si="90"/>
        <v>42.309247472856605</v>
      </c>
      <c r="J2236" s="122" t="s">
        <v>1338</v>
      </c>
      <c r="K2236" s="122"/>
      <c r="L2236" s="126"/>
    </row>
    <row r="2237" spans="1:12" s="127" customFormat="1" ht="12.75" customHeight="1">
      <c r="A2237" s="271"/>
      <c r="B2237" s="249"/>
      <c r="C2237" s="151"/>
      <c r="D2237" s="119">
        <v>4120</v>
      </c>
      <c r="E2237" s="121"/>
      <c r="F2237" s="122" t="s">
        <v>131</v>
      </c>
      <c r="G2237" s="123">
        <v>581</v>
      </c>
      <c r="H2237" s="124">
        <v>239.78</v>
      </c>
      <c r="I2237" s="124">
        <f t="shared" si="90"/>
        <v>41.270223752151466</v>
      </c>
      <c r="J2237" s="122" t="s">
        <v>1339</v>
      </c>
      <c r="K2237" s="122"/>
      <c r="L2237" s="126"/>
    </row>
    <row r="2238" spans="1:12" s="129" customFormat="1" ht="12.75" customHeight="1">
      <c r="A2238" s="167"/>
      <c r="B2238" s="249"/>
      <c r="C2238" s="132"/>
      <c r="D2238" s="119">
        <v>4170</v>
      </c>
      <c r="E2238" s="121"/>
      <c r="F2238" s="122" t="s">
        <v>133</v>
      </c>
      <c r="G2238" s="123">
        <v>6000</v>
      </c>
      <c r="H2238" s="124">
        <v>3177.73</v>
      </c>
      <c r="I2238" s="124">
        <f t="shared" si="90"/>
        <v>52.96216666666667</v>
      </c>
      <c r="J2238" s="122" t="s">
        <v>1340</v>
      </c>
      <c r="K2238" s="122"/>
      <c r="L2238" s="126"/>
    </row>
    <row r="2239" spans="1:12" s="129" customFormat="1" ht="12.75" customHeight="1">
      <c r="A2239" s="167"/>
      <c r="B2239" s="249"/>
      <c r="C2239" s="132"/>
      <c r="D2239" s="119">
        <v>4210</v>
      </c>
      <c r="E2239" s="121"/>
      <c r="F2239" s="122" t="s">
        <v>135</v>
      </c>
      <c r="G2239" s="123">
        <v>7805</v>
      </c>
      <c r="H2239" s="124">
        <v>5900.33</v>
      </c>
      <c r="I2239" s="124">
        <f t="shared" si="90"/>
        <v>75.59679692504805</v>
      </c>
      <c r="J2239" s="122" t="s">
        <v>1341</v>
      </c>
      <c r="K2239" s="122"/>
      <c r="L2239" s="126"/>
    </row>
    <row r="2240" spans="1:12" s="129" customFormat="1" ht="12.75" customHeight="1">
      <c r="A2240" s="167"/>
      <c r="B2240" s="249"/>
      <c r="C2240" s="132"/>
      <c r="D2240" s="119">
        <v>4300</v>
      </c>
      <c r="E2240" s="121"/>
      <c r="F2240" s="122" t="s">
        <v>144</v>
      </c>
      <c r="G2240" s="123">
        <v>1818</v>
      </c>
      <c r="H2240" s="124">
        <v>1407.41</v>
      </c>
      <c r="I2240" s="124">
        <f t="shared" si="90"/>
        <v>77.41529152915292</v>
      </c>
      <c r="J2240" s="122" t="s">
        <v>1342</v>
      </c>
      <c r="K2240" s="122"/>
      <c r="L2240" s="126"/>
    </row>
    <row r="2241" spans="1:12" s="129" customFormat="1" ht="12.75" customHeight="1">
      <c r="A2241" s="167"/>
      <c r="B2241" s="249"/>
      <c r="C2241" s="132"/>
      <c r="D2241" s="119">
        <v>4500</v>
      </c>
      <c r="E2241" s="121"/>
      <c r="F2241" s="122" t="s">
        <v>1343</v>
      </c>
      <c r="G2241" s="123">
        <v>386</v>
      </c>
      <c r="H2241" s="124">
        <v>386</v>
      </c>
      <c r="I2241" s="124">
        <f t="shared" si="90"/>
        <v>100</v>
      </c>
      <c r="J2241" s="122" t="s">
        <v>1344</v>
      </c>
      <c r="K2241" s="122"/>
      <c r="L2241" s="126"/>
    </row>
    <row r="2242" spans="1:12" s="127" customFormat="1" ht="15" customHeight="1">
      <c r="A2242" s="89" t="s">
        <v>1345</v>
      </c>
      <c r="B2242" s="254"/>
      <c r="C2242" s="91">
        <v>80134</v>
      </c>
      <c r="D2242" s="90"/>
      <c r="E2242" s="92"/>
      <c r="F2242" s="112" t="s">
        <v>1346</v>
      </c>
      <c r="G2242" s="113">
        <f>SUM(G2243:G2253)</f>
        <v>804857</v>
      </c>
      <c r="H2242" s="114">
        <f>SUM(H2243:H2253)</f>
        <v>405595.95999999996</v>
      </c>
      <c r="I2242" s="114">
        <f t="shared" si="90"/>
        <v>50.39354320084188</v>
      </c>
      <c r="J2242" s="122"/>
      <c r="K2242" s="122"/>
      <c r="L2242" s="126"/>
    </row>
    <row r="2243" spans="1:12" s="127" customFormat="1" ht="12.75" customHeight="1">
      <c r="A2243" s="275"/>
      <c r="B2243" s="249"/>
      <c r="C2243" s="120"/>
      <c r="D2243" s="119">
        <v>3020</v>
      </c>
      <c r="E2243" s="121"/>
      <c r="F2243" s="122" t="s">
        <v>123</v>
      </c>
      <c r="G2243" s="123">
        <v>1414</v>
      </c>
      <c r="H2243" s="124">
        <v>200</v>
      </c>
      <c r="I2243" s="124">
        <f aca="true" t="shared" si="91" ref="I2243:I2284">H2243/G2243*100</f>
        <v>14.144271570014144</v>
      </c>
      <c r="J2243" s="122" t="s">
        <v>1314</v>
      </c>
      <c r="K2243" s="122"/>
      <c r="L2243" s="126"/>
    </row>
    <row r="2244" spans="1:12" s="129" customFormat="1" ht="12.75" customHeight="1">
      <c r="A2244" s="271"/>
      <c r="B2244" s="249"/>
      <c r="C2244" s="128"/>
      <c r="D2244" s="119">
        <v>4010</v>
      </c>
      <c r="E2244" s="121"/>
      <c r="F2244" s="122" t="s">
        <v>169</v>
      </c>
      <c r="G2244" s="123">
        <v>597224</v>
      </c>
      <c r="H2244" s="124">
        <v>272497.13</v>
      </c>
      <c r="I2244" s="124">
        <f t="shared" si="91"/>
        <v>45.62729059783264</v>
      </c>
      <c r="J2244" s="122" t="s">
        <v>1328</v>
      </c>
      <c r="K2244" s="122"/>
      <c r="L2244" s="126"/>
    </row>
    <row r="2245" spans="1:12" s="129" customFormat="1" ht="12.75" customHeight="1">
      <c r="A2245" s="271"/>
      <c r="B2245" s="249"/>
      <c r="C2245" s="128"/>
      <c r="D2245" s="119">
        <v>4040</v>
      </c>
      <c r="E2245" s="121"/>
      <c r="F2245" s="122" t="s">
        <v>127</v>
      </c>
      <c r="G2245" s="123">
        <v>48022</v>
      </c>
      <c r="H2245" s="124">
        <v>47780.62</v>
      </c>
      <c r="I2245" s="124">
        <f t="shared" si="91"/>
        <v>99.49735537878472</v>
      </c>
      <c r="J2245" s="122" t="s">
        <v>461</v>
      </c>
      <c r="K2245" s="122"/>
      <c r="L2245" s="126"/>
    </row>
    <row r="2246" spans="1:12" s="127" customFormat="1" ht="12.75" customHeight="1">
      <c r="A2246" s="271"/>
      <c r="B2246" s="249"/>
      <c r="C2246" s="128"/>
      <c r="D2246" s="119">
        <v>4110</v>
      </c>
      <c r="E2246" s="121"/>
      <c r="F2246" s="122" t="s">
        <v>129</v>
      </c>
      <c r="G2246" s="123">
        <v>112501</v>
      </c>
      <c r="H2246" s="124">
        <v>57288.98</v>
      </c>
      <c r="I2246" s="124">
        <f t="shared" si="91"/>
        <v>50.92308512813219</v>
      </c>
      <c r="J2246" s="122" t="s">
        <v>129</v>
      </c>
      <c r="K2246" s="122"/>
      <c r="L2246" s="126"/>
    </row>
    <row r="2247" spans="1:12" s="129" customFormat="1" ht="12.75" customHeight="1">
      <c r="A2247" s="271"/>
      <c r="B2247" s="249"/>
      <c r="C2247" s="128"/>
      <c r="D2247" s="119">
        <v>4120</v>
      </c>
      <c r="E2247" s="121"/>
      <c r="F2247" s="122" t="s">
        <v>131</v>
      </c>
      <c r="G2247" s="123">
        <v>15997</v>
      </c>
      <c r="H2247" s="124">
        <v>8009.23</v>
      </c>
      <c r="I2247" s="124">
        <f t="shared" si="91"/>
        <v>50.06707507657685</v>
      </c>
      <c r="J2247" s="122" t="s">
        <v>347</v>
      </c>
      <c r="K2247" s="122"/>
      <c r="L2247" s="126"/>
    </row>
    <row r="2248" spans="1:12" s="129" customFormat="1" ht="12.75" customHeight="1">
      <c r="A2248" s="271"/>
      <c r="B2248" s="249"/>
      <c r="C2248" s="128"/>
      <c r="D2248" s="119">
        <v>4210</v>
      </c>
      <c r="E2248" s="121"/>
      <c r="F2248" s="122" t="s">
        <v>135</v>
      </c>
      <c r="G2248" s="123">
        <v>1000</v>
      </c>
      <c r="H2248" s="124">
        <v>975</v>
      </c>
      <c r="I2248" s="124">
        <f t="shared" si="91"/>
        <v>97.5</v>
      </c>
      <c r="J2248" s="122" t="s">
        <v>1347</v>
      </c>
      <c r="K2248" s="122"/>
      <c r="L2248" s="126"/>
    </row>
    <row r="2249" spans="1:12" s="129" customFormat="1" ht="27" customHeight="1">
      <c r="A2249" s="271"/>
      <c r="B2249" s="249"/>
      <c r="C2249" s="128"/>
      <c r="D2249" s="119">
        <v>4240</v>
      </c>
      <c r="E2249" s="121"/>
      <c r="F2249" s="122" t="s">
        <v>137</v>
      </c>
      <c r="G2249" s="123">
        <v>1539</v>
      </c>
      <c r="H2249" s="124">
        <v>0</v>
      </c>
      <c r="I2249" s="124">
        <f t="shared" si="91"/>
        <v>0</v>
      </c>
      <c r="J2249" s="122" t="s">
        <v>1348</v>
      </c>
      <c r="K2249" s="122"/>
      <c r="L2249" s="126"/>
    </row>
    <row r="2250" spans="1:12" s="129" customFormat="1" ht="12.75" customHeight="1">
      <c r="A2250" s="271"/>
      <c r="B2250" s="249"/>
      <c r="C2250" s="128"/>
      <c r="D2250" s="119">
        <v>4280</v>
      </c>
      <c r="E2250" s="121"/>
      <c r="F2250" s="122" t="s">
        <v>142</v>
      </c>
      <c r="G2250" s="123">
        <v>2000</v>
      </c>
      <c r="H2250" s="124">
        <v>120</v>
      </c>
      <c r="I2250" s="124">
        <f t="shared" si="91"/>
        <v>6</v>
      </c>
      <c r="J2250" s="122" t="s">
        <v>1334</v>
      </c>
      <c r="K2250" s="122"/>
      <c r="L2250" s="126"/>
    </row>
    <row r="2251" spans="1:12" s="129" customFormat="1" ht="12.75" customHeight="1">
      <c r="A2251" s="271"/>
      <c r="B2251" s="249"/>
      <c r="C2251" s="128"/>
      <c r="D2251" s="119">
        <v>4300</v>
      </c>
      <c r="E2251" s="121"/>
      <c r="F2251" s="122" t="s">
        <v>144</v>
      </c>
      <c r="G2251" s="123">
        <v>6500</v>
      </c>
      <c r="H2251" s="124">
        <v>5000</v>
      </c>
      <c r="I2251" s="124">
        <f t="shared" si="91"/>
        <v>76.92307692307693</v>
      </c>
      <c r="J2251" s="122" t="s">
        <v>1349</v>
      </c>
      <c r="K2251" s="122"/>
      <c r="L2251" s="126"/>
    </row>
    <row r="2252" spans="1:12" s="127" customFormat="1" ht="12.75" customHeight="1">
      <c r="A2252" s="271"/>
      <c r="B2252" s="249"/>
      <c r="C2252" s="128"/>
      <c r="D2252" s="119">
        <v>4410</v>
      </c>
      <c r="E2252" s="121"/>
      <c r="F2252" s="122" t="s">
        <v>148</v>
      </c>
      <c r="G2252" s="123">
        <v>360</v>
      </c>
      <c r="H2252" s="124">
        <v>0</v>
      </c>
      <c r="I2252" s="124">
        <f t="shared" si="91"/>
        <v>0</v>
      </c>
      <c r="J2252" s="122" t="s">
        <v>1350</v>
      </c>
      <c r="K2252" s="122"/>
      <c r="L2252" s="126"/>
    </row>
    <row r="2253" spans="1:12" s="127" customFormat="1" ht="12.75" customHeight="1">
      <c r="A2253" s="167"/>
      <c r="B2253" s="96"/>
      <c r="C2253" s="130"/>
      <c r="D2253" s="119">
        <v>4440</v>
      </c>
      <c r="E2253" s="121"/>
      <c r="F2253" s="122" t="s">
        <v>153</v>
      </c>
      <c r="G2253" s="123">
        <v>18300</v>
      </c>
      <c r="H2253" s="124">
        <v>13725</v>
      </c>
      <c r="I2253" s="124">
        <f t="shared" si="91"/>
        <v>75</v>
      </c>
      <c r="J2253" s="122" t="s">
        <v>1351</v>
      </c>
      <c r="K2253" s="122"/>
      <c r="L2253" s="126"/>
    </row>
    <row r="2254" spans="1:12" s="117" customFormat="1" ht="12.75">
      <c r="A2254" s="253"/>
      <c r="B2254" s="254"/>
      <c r="C2254" s="91">
        <v>80146</v>
      </c>
      <c r="D2254" s="90"/>
      <c r="E2254" s="92"/>
      <c r="F2254" s="112" t="s">
        <v>159</v>
      </c>
      <c r="G2254" s="113">
        <f>SUM(G2255:G2258)</f>
        <v>15040</v>
      </c>
      <c r="H2254" s="114">
        <f>SUM(H2255:H2258)</f>
        <v>3480</v>
      </c>
      <c r="I2254" s="114">
        <f t="shared" si="91"/>
        <v>23.138297872340424</v>
      </c>
      <c r="J2254" s="122"/>
      <c r="K2254" s="122"/>
      <c r="L2254" s="116"/>
    </row>
    <row r="2255" spans="1:12" s="142" customFormat="1" ht="12.75" customHeight="1">
      <c r="A2255" s="275"/>
      <c r="B2255" s="273"/>
      <c r="C2255" s="146"/>
      <c r="D2255" s="119">
        <v>4010</v>
      </c>
      <c r="E2255" s="121"/>
      <c r="F2255" s="122" t="s">
        <v>226</v>
      </c>
      <c r="G2255" s="123">
        <v>2400</v>
      </c>
      <c r="H2255" s="124">
        <v>800</v>
      </c>
      <c r="I2255" s="124">
        <f t="shared" si="91"/>
        <v>33.33333333333333</v>
      </c>
      <c r="J2255" s="122" t="s">
        <v>1352</v>
      </c>
      <c r="K2255" s="122"/>
      <c r="L2255" s="116"/>
    </row>
    <row r="2256" spans="1:12" s="142" customFormat="1" ht="12.75" customHeight="1">
      <c r="A2256" s="275"/>
      <c r="B2256" s="273"/>
      <c r="C2256" s="146"/>
      <c r="D2256" s="119">
        <v>4210</v>
      </c>
      <c r="E2256" s="121"/>
      <c r="F2256" s="122" t="s">
        <v>135</v>
      </c>
      <c r="G2256" s="123">
        <v>500</v>
      </c>
      <c r="H2256" s="124">
        <v>0</v>
      </c>
      <c r="I2256" s="124">
        <f t="shared" si="91"/>
        <v>0</v>
      </c>
      <c r="J2256" s="122" t="s">
        <v>1353</v>
      </c>
      <c r="K2256" s="122"/>
      <c r="L2256" s="116"/>
    </row>
    <row r="2257" spans="1:12" s="142" customFormat="1" ht="12.75" customHeight="1">
      <c r="A2257" s="275"/>
      <c r="B2257" s="273"/>
      <c r="C2257" s="146"/>
      <c r="D2257" s="119">
        <v>4300</v>
      </c>
      <c r="E2257" s="121"/>
      <c r="F2257" s="122" t="s">
        <v>144</v>
      </c>
      <c r="G2257" s="123">
        <v>11440</v>
      </c>
      <c r="H2257" s="124">
        <v>2680</v>
      </c>
      <c r="I2257" s="124">
        <f t="shared" si="91"/>
        <v>23.426573426573427</v>
      </c>
      <c r="J2257" s="122" t="s">
        <v>1354</v>
      </c>
      <c r="K2257" s="122"/>
      <c r="L2257" s="116"/>
    </row>
    <row r="2258" spans="1:12" s="142" customFormat="1" ht="12.75" customHeight="1">
      <c r="A2258" s="271"/>
      <c r="B2258" s="251"/>
      <c r="C2258" s="223"/>
      <c r="D2258" s="119">
        <v>4410</v>
      </c>
      <c r="E2258" s="121"/>
      <c r="F2258" s="122" t="s">
        <v>148</v>
      </c>
      <c r="G2258" s="123">
        <v>700</v>
      </c>
      <c r="H2258" s="124">
        <v>0</v>
      </c>
      <c r="I2258" s="124">
        <f t="shared" si="91"/>
        <v>0</v>
      </c>
      <c r="J2258" s="122" t="s">
        <v>1355</v>
      </c>
      <c r="K2258" s="122"/>
      <c r="L2258" s="116"/>
    </row>
    <row r="2259" spans="1:12" s="127" customFormat="1" ht="12.75">
      <c r="A2259" s="268"/>
      <c r="B2259" s="249"/>
      <c r="C2259" s="130">
        <v>80195</v>
      </c>
      <c r="D2259" s="90"/>
      <c r="E2259" s="92"/>
      <c r="F2259" s="112" t="s">
        <v>1356</v>
      </c>
      <c r="G2259" s="113">
        <f>SUM(G2260:G2265)</f>
        <v>67351</v>
      </c>
      <c r="H2259" s="114">
        <f>SUM(H2260:H2265)</f>
        <v>46172.579999999994</v>
      </c>
      <c r="I2259" s="114">
        <f t="shared" si="91"/>
        <v>68.55515137117489</v>
      </c>
      <c r="J2259" s="112"/>
      <c r="K2259" s="112"/>
      <c r="L2259" s="126"/>
    </row>
    <row r="2260" spans="1:12" s="129" customFormat="1" ht="12.75" customHeight="1">
      <c r="A2260" s="167"/>
      <c r="B2260" s="251"/>
      <c r="C2260" s="132"/>
      <c r="D2260" s="119">
        <v>4177</v>
      </c>
      <c r="E2260" s="121"/>
      <c r="F2260" s="122" t="s">
        <v>133</v>
      </c>
      <c r="G2260" s="123">
        <v>2737</v>
      </c>
      <c r="H2260" s="124">
        <v>0</v>
      </c>
      <c r="I2260" s="124">
        <f t="shared" si="91"/>
        <v>0</v>
      </c>
      <c r="J2260" s="122" t="s">
        <v>1357</v>
      </c>
      <c r="K2260" s="122"/>
      <c r="L2260" s="126"/>
    </row>
    <row r="2261" spans="1:12" s="129" customFormat="1" ht="12.75" customHeight="1">
      <c r="A2261" s="167"/>
      <c r="B2261" s="251"/>
      <c r="C2261" s="132"/>
      <c r="D2261" s="119">
        <v>4217</v>
      </c>
      <c r="E2261" s="121"/>
      <c r="F2261" s="122" t="s">
        <v>135</v>
      </c>
      <c r="G2261" s="123">
        <v>4581</v>
      </c>
      <c r="H2261" s="124">
        <v>3597.5</v>
      </c>
      <c r="I2261" s="124">
        <f t="shared" si="91"/>
        <v>78.53088845230299</v>
      </c>
      <c r="J2261" s="122" t="s">
        <v>1358</v>
      </c>
      <c r="K2261" s="122"/>
      <c r="L2261" s="126"/>
    </row>
    <row r="2262" spans="1:12" s="129" customFormat="1" ht="12.75" customHeight="1">
      <c r="A2262" s="167"/>
      <c r="B2262" s="251"/>
      <c r="C2262" s="132"/>
      <c r="D2262" s="119">
        <v>4247</v>
      </c>
      <c r="E2262" s="121"/>
      <c r="F2262" s="122" t="s">
        <v>137</v>
      </c>
      <c r="G2262" s="123">
        <v>2775</v>
      </c>
      <c r="H2262" s="124">
        <v>2000</v>
      </c>
      <c r="I2262" s="124">
        <f t="shared" si="91"/>
        <v>72.07207207207207</v>
      </c>
      <c r="J2262" s="122" t="s">
        <v>1359</v>
      </c>
      <c r="K2262" s="122"/>
      <c r="L2262" s="126"/>
    </row>
    <row r="2263" spans="1:12" s="127" customFormat="1" ht="12.75" customHeight="1">
      <c r="A2263" s="167"/>
      <c r="B2263" s="249"/>
      <c r="C2263" s="130"/>
      <c r="D2263" s="119">
        <v>4307</v>
      </c>
      <c r="E2263" s="121"/>
      <c r="F2263" s="122" t="s">
        <v>144</v>
      </c>
      <c r="G2263" s="123">
        <v>4223</v>
      </c>
      <c r="H2263" s="124">
        <v>3363</v>
      </c>
      <c r="I2263" s="124">
        <f t="shared" si="91"/>
        <v>79.63533033388586</v>
      </c>
      <c r="J2263" s="122" t="s">
        <v>1360</v>
      </c>
      <c r="K2263" s="122"/>
      <c r="L2263" s="126"/>
    </row>
    <row r="2264" spans="1:12" s="127" customFormat="1" ht="12.75" customHeight="1">
      <c r="A2264" s="167"/>
      <c r="B2264" s="249"/>
      <c r="C2264" s="130"/>
      <c r="D2264" s="119">
        <v>4427</v>
      </c>
      <c r="E2264" s="121"/>
      <c r="F2264" s="122" t="s">
        <v>150</v>
      </c>
      <c r="G2264" s="123">
        <v>51402</v>
      </c>
      <c r="H2264" s="124">
        <v>36288.88</v>
      </c>
      <c r="I2264" s="124">
        <f t="shared" si="91"/>
        <v>70.59818684097895</v>
      </c>
      <c r="J2264" s="122" t="s">
        <v>1361</v>
      </c>
      <c r="K2264" s="122"/>
      <c r="L2264" s="126"/>
    </row>
    <row r="2265" spans="1:12" s="127" customFormat="1" ht="12.75" customHeight="1">
      <c r="A2265" s="167"/>
      <c r="B2265" s="249"/>
      <c r="C2265" s="130"/>
      <c r="D2265" s="119">
        <v>4437</v>
      </c>
      <c r="E2265" s="121"/>
      <c r="F2265" s="122" t="s">
        <v>151</v>
      </c>
      <c r="G2265" s="123">
        <v>1633</v>
      </c>
      <c r="H2265" s="124">
        <v>923.2</v>
      </c>
      <c r="I2265" s="124">
        <f t="shared" si="91"/>
        <v>56.53398652786284</v>
      </c>
      <c r="J2265" s="122" t="s">
        <v>1362</v>
      </c>
      <c r="K2265" s="122"/>
      <c r="L2265" s="126"/>
    </row>
    <row r="2266" spans="1:12" s="127" customFormat="1" ht="12.75">
      <c r="A2266" s="268"/>
      <c r="B2266" s="249"/>
      <c r="C2266" s="130">
        <v>80195</v>
      </c>
      <c r="D2266" s="90"/>
      <c r="E2266" s="92"/>
      <c r="F2266" s="112" t="s">
        <v>161</v>
      </c>
      <c r="G2266" s="113">
        <f>SUM(G2267:G2268)</f>
        <v>21700</v>
      </c>
      <c r="H2266" s="114">
        <f>SUM(H2267:H2268)</f>
        <v>18162.98</v>
      </c>
      <c r="I2266" s="114">
        <f t="shared" si="91"/>
        <v>83.70036866359447</v>
      </c>
      <c r="J2266" s="112"/>
      <c r="K2266" s="112"/>
      <c r="L2266" s="126"/>
    </row>
    <row r="2267" spans="1:12" s="127" customFormat="1" ht="12.75" customHeight="1">
      <c r="A2267" s="167"/>
      <c r="B2267" s="249"/>
      <c r="C2267" s="130"/>
      <c r="D2267" s="307">
        <v>4300</v>
      </c>
      <c r="E2267" s="121"/>
      <c r="F2267" s="122" t="s">
        <v>144</v>
      </c>
      <c r="G2267" s="123">
        <v>8600</v>
      </c>
      <c r="H2267" s="124">
        <v>8337.98</v>
      </c>
      <c r="I2267" s="124">
        <f t="shared" si="91"/>
        <v>96.95325581395349</v>
      </c>
      <c r="J2267" s="122" t="s">
        <v>1363</v>
      </c>
      <c r="K2267" s="122"/>
      <c r="L2267" s="126"/>
    </row>
    <row r="2268" spans="1:12" s="127" customFormat="1" ht="12.75" customHeight="1">
      <c r="A2268" s="167"/>
      <c r="B2268" s="249"/>
      <c r="C2268" s="130"/>
      <c r="D2268" s="119">
        <v>4440</v>
      </c>
      <c r="E2268" s="121"/>
      <c r="F2268" s="122" t="s">
        <v>153</v>
      </c>
      <c r="G2268" s="123">
        <v>13100</v>
      </c>
      <c r="H2268" s="124">
        <v>9825</v>
      </c>
      <c r="I2268" s="124">
        <f t="shared" si="91"/>
        <v>75</v>
      </c>
      <c r="J2268" s="122" t="s">
        <v>1364</v>
      </c>
      <c r="K2268" s="122"/>
      <c r="L2268" s="126"/>
    </row>
    <row r="2269" spans="1:12" s="127" customFormat="1" ht="12.75">
      <c r="A2269" s="268"/>
      <c r="B2269" s="249"/>
      <c r="C2269" s="161">
        <v>85154</v>
      </c>
      <c r="D2269" s="90"/>
      <c r="E2269" s="92"/>
      <c r="F2269" s="112" t="s">
        <v>261</v>
      </c>
      <c r="G2269" s="113">
        <f>SUM(G2270:G2275)</f>
        <v>6854</v>
      </c>
      <c r="H2269" s="114">
        <f>SUM(H2270:H2275)</f>
        <v>4690.610000000001</v>
      </c>
      <c r="I2269" s="114">
        <f t="shared" si="91"/>
        <v>68.436095710534</v>
      </c>
      <c r="J2269" s="112"/>
      <c r="K2269" s="112"/>
      <c r="L2269" s="126"/>
    </row>
    <row r="2270" spans="1:12" s="127" customFormat="1" ht="12.75" customHeight="1">
      <c r="A2270" s="167"/>
      <c r="B2270" s="249"/>
      <c r="C2270" s="130"/>
      <c r="D2270" s="119">
        <v>4110</v>
      </c>
      <c r="E2270" s="121"/>
      <c r="F2270" s="122" t="s">
        <v>129</v>
      </c>
      <c r="G2270" s="123">
        <v>730</v>
      </c>
      <c r="H2270" s="124">
        <v>0</v>
      </c>
      <c r="I2270" s="124">
        <f t="shared" si="91"/>
        <v>0</v>
      </c>
      <c r="J2270" s="122" t="s">
        <v>1365</v>
      </c>
      <c r="K2270" s="122"/>
      <c r="L2270" s="126"/>
    </row>
    <row r="2271" spans="1:12" s="127" customFormat="1" ht="12.75" customHeight="1">
      <c r="A2271" s="167"/>
      <c r="B2271" s="249"/>
      <c r="C2271" s="130"/>
      <c r="D2271" s="119">
        <v>4120</v>
      </c>
      <c r="E2271" s="121"/>
      <c r="F2271" s="122" t="s">
        <v>131</v>
      </c>
      <c r="G2271" s="123">
        <v>100</v>
      </c>
      <c r="H2271" s="124">
        <v>0</v>
      </c>
      <c r="I2271" s="124">
        <f t="shared" si="91"/>
        <v>0</v>
      </c>
      <c r="J2271" s="122" t="s">
        <v>1366</v>
      </c>
      <c r="K2271" s="122"/>
      <c r="L2271" s="126"/>
    </row>
    <row r="2272" spans="1:12" s="127" customFormat="1" ht="12.75" customHeight="1">
      <c r="A2272" s="167"/>
      <c r="B2272" s="249"/>
      <c r="C2272" s="130"/>
      <c r="D2272" s="119">
        <v>4170</v>
      </c>
      <c r="E2272" s="121"/>
      <c r="F2272" s="122" t="s">
        <v>133</v>
      </c>
      <c r="G2272" s="123">
        <v>4056</v>
      </c>
      <c r="H2272" s="124">
        <v>2763.65</v>
      </c>
      <c r="I2272" s="124">
        <f t="shared" si="91"/>
        <v>68.13732741617358</v>
      </c>
      <c r="J2272" s="122" t="s">
        <v>1367</v>
      </c>
      <c r="K2272" s="122"/>
      <c r="L2272" s="126"/>
    </row>
    <row r="2273" spans="1:12" s="127" customFormat="1" ht="12.75" customHeight="1">
      <c r="A2273" s="167"/>
      <c r="B2273" s="249"/>
      <c r="C2273" s="130"/>
      <c r="D2273" s="119">
        <v>4210</v>
      </c>
      <c r="E2273" s="121"/>
      <c r="F2273" s="122" t="s">
        <v>135</v>
      </c>
      <c r="G2273" s="123">
        <v>300</v>
      </c>
      <c r="H2273" s="124">
        <v>300</v>
      </c>
      <c r="I2273" s="124">
        <f t="shared" si="91"/>
        <v>100</v>
      </c>
      <c r="J2273" s="122" t="s">
        <v>1368</v>
      </c>
      <c r="K2273" s="122"/>
      <c r="L2273" s="126"/>
    </row>
    <row r="2274" spans="1:12" s="127" customFormat="1" ht="12.75" customHeight="1">
      <c r="A2274" s="167"/>
      <c r="B2274" s="249"/>
      <c r="C2274" s="130"/>
      <c r="D2274" s="119">
        <v>4220</v>
      </c>
      <c r="E2274" s="121"/>
      <c r="F2274" s="122" t="s">
        <v>172</v>
      </c>
      <c r="G2274" s="123">
        <v>1380</v>
      </c>
      <c r="H2274" s="124">
        <v>1361.96</v>
      </c>
      <c r="I2274" s="124">
        <f t="shared" si="91"/>
        <v>98.69275362318841</v>
      </c>
      <c r="J2274" s="122" t="s">
        <v>1369</v>
      </c>
      <c r="K2274" s="122"/>
      <c r="L2274" s="126"/>
    </row>
    <row r="2275" spans="1:12" s="127" customFormat="1" ht="12.75" customHeight="1">
      <c r="A2275" s="167"/>
      <c r="B2275" s="249"/>
      <c r="C2275" s="130"/>
      <c r="D2275" s="119">
        <v>4300</v>
      </c>
      <c r="E2275" s="121"/>
      <c r="F2275" s="122" t="s">
        <v>144</v>
      </c>
      <c r="G2275" s="123">
        <v>288</v>
      </c>
      <c r="H2275" s="124">
        <v>265</v>
      </c>
      <c r="I2275" s="124">
        <f t="shared" si="91"/>
        <v>92.01388888888889</v>
      </c>
      <c r="J2275" s="122" t="s">
        <v>1370</v>
      </c>
      <c r="K2275" s="122"/>
      <c r="L2275" s="126"/>
    </row>
    <row r="2276" spans="1:12" s="127" customFormat="1" ht="14.25" customHeight="1">
      <c r="A2276" s="89" t="s">
        <v>1313</v>
      </c>
      <c r="B2276" s="254"/>
      <c r="C2276" s="91">
        <v>85401</v>
      </c>
      <c r="D2276" s="90"/>
      <c r="E2276" s="92"/>
      <c r="F2276" s="112" t="s">
        <v>225</v>
      </c>
      <c r="G2276" s="113">
        <f>SUM(G2277:G2282)</f>
        <v>135000</v>
      </c>
      <c r="H2276" s="114">
        <f>SUM(H2277:H2282)</f>
        <v>74876.22</v>
      </c>
      <c r="I2276" s="114">
        <f t="shared" si="91"/>
        <v>55.463866666666675</v>
      </c>
      <c r="J2276" s="122"/>
      <c r="K2276" s="122"/>
      <c r="L2276" s="126"/>
    </row>
    <row r="2277" spans="1:12" s="129" customFormat="1" ht="12.75" customHeight="1">
      <c r="A2277" s="275"/>
      <c r="B2277" s="251"/>
      <c r="C2277" s="141"/>
      <c r="D2277" s="119">
        <v>3020</v>
      </c>
      <c r="E2277" s="121"/>
      <c r="F2277" s="122" t="s">
        <v>123</v>
      </c>
      <c r="G2277" s="123">
        <v>200</v>
      </c>
      <c r="H2277" s="124">
        <v>0</v>
      </c>
      <c r="I2277" s="124">
        <f t="shared" si="91"/>
        <v>0</v>
      </c>
      <c r="J2277" s="122" t="s">
        <v>1371</v>
      </c>
      <c r="K2277" s="122"/>
      <c r="L2277" s="126"/>
    </row>
    <row r="2278" spans="1:12" s="127" customFormat="1" ht="12.75" customHeight="1">
      <c r="A2278" s="275"/>
      <c r="B2278" s="249"/>
      <c r="C2278" s="120"/>
      <c r="D2278" s="119">
        <v>4010</v>
      </c>
      <c r="E2278" s="121"/>
      <c r="F2278" s="122" t="s">
        <v>226</v>
      </c>
      <c r="G2278" s="123">
        <v>99742</v>
      </c>
      <c r="H2278" s="124">
        <v>51040.82</v>
      </c>
      <c r="I2278" s="124">
        <f t="shared" si="91"/>
        <v>51.17284594253173</v>
      </c>
      <c r="J2278" s="122" t="s">
        <v>1328</v>
      </c>
      <c r="K2278" s="122"/>
      <c r="L2278" s="126"/>
    </row>
    <row r="2279" spans="1:12" s="129" customFormat="1" ht="12.75" customHeight="1">
      <c r="A2279" s="271"/>
      <c r="B2279" s="256"/>
      <c r="C2279" s="128"/>
      <c r="D2279" s="148">
        <v>4040</v>
      </c>
      <c r="E2279" s="121"/>
      <c r="F2279" s="122" t="s">
        <v>127</v>
      </c>
      <c r="G2279" s="123">
        <v>8421</v>
      </c>
      <c r="H2279" s="124">
        <v>8420.6</v>
      </c>
      <c r="I2279" s="124">
        <f t="shared" si="91"/>
        <v>99.99524997031232</v>
      </c>
      <c r="J2279" s="122" t="s">
        <v>1286</v>
      </c>
      <c r="K2279" s="122"/>
      <c r="L2279" s="126"/>
    </row>
    <row r="2280" spans="1:12" s="127" customFormat="1" ht="12.75" customHeight="1">
      <c r="A2280" s="271"/>
      <c r="B2280" s="249"/>
      <c r="C2280" s="128"/>
      <c r="D2280" s="119">
        <v>4110</v>
      </c>
      <c r="E2280" s="121"/>
      <c r="F2280" s="122" t="s">
        <v>129</v>
      </c>
      <c r="G2280" s="123">
        <v>19364</v>
      </c>
      <c r="H2280" s="124">
        <v>10572.49</v>
      </c>
      <c r="I2280" s="124">
        <f t="shared" si="91"/>
        <v>54.598688287543894</v>
      </c>
      <c r="J2280" s="122" t="s">
        <v>129</v>
      </c>
      <c r="K2280" s="122"/>
      <c r="L2280" s="126"/>
    </row>
    <row r="2281" spans="1:12" s="129" customFormat="1" ht="12.75" customHeight="1">
      <c r="A2281" s="271"/>
      <c r="B2281" s="249"/>
      <c r="C2281" s="128"/>
      <c r="D2281" s="119">
        <v>4120</v>
      </c>
      <c r="E2281" s="121"/>
      <c r="F2281" s="122" t="s">
        <v>131</v>
      </c>
      <c r="G2281" s="123">
        <v>2753</v>
      </c>
      <c r="H2281" s="124">
        <v>1452.31</v>
      </c>
      <c r="I2281" s="124">
        <f t="shared" si="91"/>
        <v>52.753723211042505</v>
      </c>
      <c r="J2281" s="122" t="s">
        <v>347</v>
      </c>
      <c r="K2281" s="122"/>
      <c r="L2281" s="126"/>
    </row>
    <row r="2282" spans="1:12" s="129" customFormat="1" ht="12.75" customHeight="1">
      <c r="A2282" s="167"/>
      <c r="B2282" s="249"/>
      <c r="C2282" s="130"/>
      <c r="D2282" s="119">
        <v>4440</v>
      </c>
      <c r="E2282" s="121"/>
      <c r="F2282" s="122" t="s">
        <v>153</v>
      </c>
      <c r="G2282" s="123">
        <v>4520</v>
      </c>
      <c r="H2282" s="124">
        <v>3390</v>
      </c>
      <c r="I2282" s="124">
        <f t="shared" si="91"/>
        <v>75</v>
      </c>
      <c r="J2282" s="122" t="s">
        <v>1372</v>
      </c>
      <c r="K2282" s="122"/>
      <c r="L2282" s="126"/>
    </row>
    <row r="2283" spans="1:12" s="127" customFormat="1" ht="26.25" customHeight="1">
      <c r="A2283" s="268"/>
      <c r="B2283" s="249"/>
      <c r="C2283" s="130">
        <v>85412</v>
      </c>
      <c r="D2283" s="90"/>
      <c r="E2283" s="92"/>
      <c r="F2283" s="112" t="s">
        <v>263</v>
      </c>
      <c r="G2283" s="113">
        <f>SUM(G2284)</f>
        <v>107260</v>
      </c>
      <c r="H2283" s="114">
        <f>SUM(H2284)</f>
        <v>107260</v>
      </c>
      <c r="I2283" s="114">
        <f t="shared" si="91"/>
        <v>100</v>
      </c>
      <c r="J2283" s="112"/>
      <c r="K2283" s="112"/>
      <c r="L2283" s="126"/>
    </row>
    <row r="2284" spans="1:12" s="129" customFormat="1" ht="12.75" customHeight="1">
      <c r="A2284" s="167"/>
      <c r="B2284" s="249"/>
      <c r="C2284" s="130"/>
      <c r="D2284" s="119">
        <v>4300</v>
      </c>
      <c r="E2284" s="121"/>
      <c r="F2284" s="122" t="s">
        <v>144</v>
      </c>
      <c r="G2284" s="123">
        <v>107260</v>
      </c>
      <c r="H2284" s="124">
        <v>107260</v>
      </c>
      <c r="I2284" s="124">
        <f t="shared" si="91"/>
        <v>100</v>
      </c>
      <c r="J2284" s="122" t="s">
        <v>1373</v>
      </c>
      <c r="K2284" s="122"/>
      <c r="L2284" s="126"/>
    </row>
    <row r="2285" spans="1:12" s="38" customFormat="1" ht="12.75">
      <c r="A2285" s="133"/>
      <c r="B2285" s="133"/>
      <c r="C2285" s="134"/>
      <c r="D2285" s="133"/>
      <c r="E2285" s="135"/>
      <c r="F2285" s="136"/>
      <c r="G2285" s="137"/>
      <c r="H2285" s="138"/>
      <c r="I2285" s="337"/>
      <c r="J2285" s="136"/>
      <c r="K2285" s="136"/>
      <c r="L2285" s="33"/>
    </row>
    <row r="2286" spans="1:12" s="111" customFormat="1" ht="14.25" customHeight="1">
      <c r="A2286" s="103" t="s">
        <v>1374</v>
      </c>
      <c r="B2286" s="103"/>
      <c r="C2286" s="139"/>
      <c r="D2286" s="103"/>
      <c r="E2286" s="140"/>
      <c r="F2286" s="107" t="s">
        <v>1375</v>
      </c>
      <c r="G2286" s="108">
        <f>SUM(G2287:G2300)/2</f>
        <v>716600</v>
      </c>
      <c r="H2286" s="109">
        <f>SUM(H2287:H2300)/2</f>
        <v>370752.29</v>
      </c>
      <c r="I2286" s="109">
        <f aca="true" t="shared" si="92" ref="I2286:I2300">H2286/G2286*100</f>
        <v>51.73769048283561</v>
      </c>
      <c r="J2286" s="107"/>
      <c r="K2286" s="107"/>
      <c r="L2286" s="33"/>
    </row>
    <row r="2287" spans="1:12" s="117" customFormat="1" ht="12.75">
      <c r="A2287" s="253"/>
      <c r="B2287" s="254"/>
      <c r="C2287" s="91">
        <v>85305</v>
      </c>
      <c r="D2287" s="90"/>
      <c r="E2287" s="92"/>
      <c r="F2287" s="112" t="s">
        <v>1376</v>
      </c>
      <c r="G2287" s="113">
        <f>SUM(G2288:G2300)</f>
        <v>716600</v>
      </c>
      <c r="H2287" s="114">
        <f>SUM(H2288:H2300)</f>
        <v>370752.29</v>
      </c>
      <c r="I2287" s="114">
        <f t="shared" si="92"/>
        <v>51.73769048283561</v>
      </c>
      <c r="J2287" s="112"/>
      <c r="K2287" s="112"/>
      <c r="L2287" s="116"/>
    </row>
    <row r="2288" spans="1:12" s="127" customFormat="1" ht="12.75" customHeight="1">
      <c r="A2288" s="255"/>
      <c r="B2288" s="249"/>
      <c r="C2288" s="128"/>
      <c r="D2288" s="119">
        <v>4010</v>
      </c>
      <c r="E2288" s="121"/>
      <c r="F2288" s="122" t="s">
        <v>169</v>
      </c>
      <c r="G2288" s="123">
        <v>430000</v>
      </c>
      <c r="H2288" s="124">
        <v>214503.97</v>
      </c>
      <c r="I2288" s="124">
        <f t="shared" si="92"/>
        <v>49.884644186046515</v>
      </c>
      <c r="J2288" s="122" t="s">
        <v>170</v>
      </c>
      <c r="K2288" s="122"/>
      <c r="L2288" s="126"/>
    </row>
    <row r="2289" spans="1:12" s="127" customFormat="1" ht="12.75" customHeight="1">
      <c r="A2289" s="255"/>
      <c r="B2289" s="249"/>
      <c r="C2289" s="128"/>
      <c r="D2289" s="119">
        <v>4040</v>
      </c>
      <c r="E2289" s="121"/>
      <c r="F2289" s="122" t="s">
        <v>127</v>
      </c>
      <c r="G2289" s="123">
        <v>35725</v>
      </c>
      <c r="H2289" s="124">
        <v>35724.75</v>
      </c>
      <c r="I2289" s="124">
        <f t="shared" si="92"/>
        <v>99.99930020993702</v>
      </c>
      <c r="J2289" s="122" t="s">
        <v>128</v>
      </c>
      <c r="K2289" s="122"/>
      <c r="L2289" s="126"/>
    </row>
    <row r="2290" spans="1:12" s="127" customFormat="1" ht="12.75" customHeight="1">
      <c r="A2290" s="255"/>
      <c r="B2290" s="249"/>
      <c r="C2290" s="128"/>
      <c r="D2290" s="119">
        <v>4110</v>
      </c>
      <c r="E2290" s="121"/>
      <c r="F2290" s="122" t="s">
        <v>129</v>
      </c>
      <c r="G2290" s="123">
        <v>83300</v>
      </c>
      <c r="H2290" s="124">
        <v>43800.95</v>
      </c>
      <c r="I2290" s="124">
        <f t="shared" si="92"/>
        <v>52.582172869147655</v>
      </c>
      <c r="J2290" s="122" t="s">
        <v>212</v>
      </c>
      <c r="K2290" s="122"/>
      <c r="L2290" s="126"/>
    </row>
    <row r="2291" spans="1:12" s="127" customFormat="1" ht="12.75" customHeight="1">
      <c r="A2291" s="255"/>
      <c r="B2291" s="249"/>
      <c r="C2291" s="128"/>
      <c r="D2291" s="119">
        <v>4120</v>
      </c>
      <c r="E2291" s="121"/>
      <c r="F2291" s="122" t="s">
        <v>131</v>
      </c>
      <c r="G2291" s="123">
        <v>11500</v>
      </c>
      <c r="H2291" s="124">
        <v>6095.7</v>
      </c>
      <c r="I2291" s="124">
        <f t="shared" si="92"/>
        <v>53.006086956521735</v>
      </c>
      <c r="J2291" s="122" t="s">
        <v>131</v>
      </c>
      <c r="K2291" s="122"/>
      <c r="L2291" s="126"/>
    </row>
    <row r="2292" spans="1:12" s="127" customFormat="1" ht="12.75" customHeight="1">
      <c r="A2292" s="255"/>
      <c r="B2292" s="249"/>
      <c r="C2292" s="128"/>
      <c r="D2292" s="119">
        <v>4210</v>
      </c>
      <c r="E2292" s="121"/>
      <c r="F2292" s="122" t="s">
        <v>135</v>
      </c>
      <c r="G2292" s="123">
        <v>19875</v>
      </c>
      <c r="H2292" s="124">
        <v>3826.47</v>
      </c>
      <c r="I2292" s="124">
        <f t="shared" si="92"/>
        <v>19.25267924528302</v>
      </c>
      <c r="J2292" s="122" t="s">
        <v>1377</v>
      </c>
      <c r="K2292" s="122"/>
      <c r="L2292" s="126"/>
    </row>
    <row r="2293" spans="1:12" s="129" customFormat="1" ht="12.75" customHeight="1">
      <c r="A2293" s="255"/>
      <c r="B2293" s="256"/>
      <c r="C2293" s="128"/>
      <c r="D2293" s="148">
        <v>4220</v>
      </c>
      <c r="E2293" s="121"/>
      <c r="F2293" s="122" t="s">
        <v>172</v>
      </c>
      <c r="G2293" s="123">
        <v>34000</v>
      </c>
      <c r="H2293" s="124">
        <v>17829.3</v>
      </c>
      <c r="I2293" s="124">
        <f t="shared" si="92"/>
        <v>52.43911764705882</v>
      </c>
      <c r="J2293" s="122" t="s">
        <v>1378</v>
      </c>
      <c r="K2293" s="122"/>
      <c r="L2293" s="126"/>
    </row>
    <row r="2294" spans="1:12" s="127" customFormat="1" ht="12.75" customHeight="1">
      <c r="A2294" s="255"/>
      <c r="B2294" s="249"/>
      <c r="C2294" s="128"/>
      <c r="D2294" s="119">
        <v>4230</v>
      </c>
      <c r="E2294" s="121"/>
      <c r="F2294" s="122" t="s">
        <v>174</v>
      </c>
      <c r="G2294" s="123">
        <v>400</v>
      </c>
      <c r="H2294" s="124">
        <v>78.76</v>
      </c>
      <c r="I2294" s="124">
        <f t="shared" si="92"/>
        <v>19.69</v>
      </c>
      <c r="J2294" s="122" t="s">
        <v>1379</v>
      </c>
      <c r="K2294" s="122"/>
      <c r="L2294" s="126"/>
    </row>
    <row r="2295" spans="1:12" s="127" customFormat="1" ht="12.75" customHeight="1">
      <c r="A2295" s="255"/>
      <c r="B2295" s="249"/>
      <c r="C2295" s="128"/>
      <c r="D2295" s="119">
        <v>4260</v>
      </c>
      <c r="E2295" s="121"/>
      <c r="F2295" s="122" t="s">
        <v>139</v>
      </c>
      <c r="G2295" s="123">
        <v>47000</v>
      </c>
      <c r="H2295" s="124">
        <v>26433.7</v>
      </c>
      <c r="I2295" s="124">
        <f t="shared" si="92"/>
        <v>56.241914893617015</v>
      </c>
      <c r="J2295" s="122" t="s">
        <v>1380</v>
      </c>
      <c r="K2295" s="122"/>
      <c r="L2295" s="126"/>
    </row>
    <row r="2296" spans="1:12" s="129" customFormat="1" ht="12.75" customHeight="1">
      <c r="A2296" s="255"/>
      <c r="B2296" s="249"/>
      <c r="C2296" s="128"/>
      <c r="D2296" s="119">
        <v>4270</v>
      </c>
      <c r="E2296" s="121"/>
      <c r="F2296" s="122" t="s">
        <v>141</v>
      </c>
      <c r="G2296" s="123">
        <v>24000</v>
      </c>
      <c r="H2296" s="124">
        <v>1336.4</v>
      </c>
      <c r="I2296" s="124">
        <f t="shared" si="92"/>
        <v>5.568333333333333</v>
      </c>
      <c r="J2296" s="122" t="s">
        <v>1381</v>
      </c>
      <c r="K2296" s="122"/>
      <c r="L2296" s="126"/>
    </row>
    <row r="2297" spans="1:12" s="127" customFormat="1" ht="28.5" customHeight="1">
      <c r="A2297" s="255"/>
      <c r="B2297" s="249"/>
      <c r="C2297" s="128"/>
      <c r="D2297" s="119">
        <v>4300</v>
      </c>
      <c r="E2297" s="121"/>
      <c r="F2297" s="122" t="s">
        <v>144</v>
      </c>
      <c r="G2297" s="123">
        <v>14300</v>
      </c>
      <c r="H2297" s="124">
        <v>8762.99</v>
      </c>
      <c r="I2297" s="124">
        <f t="shared" si="92"/>
        <v>61.27965034965035</v>
      </c>
      <c r="J2297" s="122" t="s">
        <v>1382</v>
      </c>
      <c r="K2297" s="122"/>
      <c r="L2297" s="126"/>
    </row>
    <row r="2298" spans="1:12" s="127" customFormat="1" ht="12.75" customHeight="1">
      <c r="A2298" s="255"/>
      <c r="B2298" s="249"/>
      <c r="C2298" s="128"/>
      <c r="D2298" s="119">
        <v>4410</v>
      </c>
      <c r="E2298" s="121"/>
      <c r="F2298" s="122" t="s">
        <v>180</v>
      </c>
      <c r="G2298" s="123">
        <v>50</v>
      </c>
      <c r="H2298" s="124">
        <v>10.3</v>
      </c>
      <c r="I2298" s="124">
        <f t="shared" si="92"/>
        <v>20.6</v>
      </c>
      <c r="J2298" s="122" t="s">
        <v>1383</v>
      </c>
      <c r="K2298" s="122"/>
      <c r="L2298" s="126"/>
    </row>
    <row r="2299" spans="1:12" s="127" customFormat="1" ht="12.75" customHeight="1">
      <c r="A2299" s="255"/>
      <c r="B2299" s="249"/>
      <c r="C2299" s="128"/>
      <c r="D2299" s="119">
        <v>4430</v>
      </c>
      <c r="E2299" s="121"/>
      <c r="F2299" s="122" t="s">
        <v>151</v>
      </c>
      <c r="G2299" s="123">
        <v>150</v>
      </c>
      <c r="H2299" s="124">
        <v>49</v>
      </c>
      <c r="I2299" s="124">
        <f t="shared" si="92"/>
        <v>32.666666666666664</v>
      </c>
      <c r="J2299" s="122" t="s">
        <v>1384</v>
      </c>
      <c r="K2299" s="122"/>
      <c r="L2299" s="126"/>
    </row>
    <row r="2300" spans="1:12" s="173" customFormat="1" ht="12.75" customHeight="1">
      <c r="A2300" s="268"/>
      <c r="B2300" s="96"/>
      <c r="C2300" s="130"/>
      <c r="D2300" s="119">
        <v>4440</v>
      </c>
      <c r="E2300" s="121"/>
      <c r="F2300" s="122" t="s">
        <v>153</v>
      </c>
      <c r="G2300" s="123">
        <v>16300</v>
      </c>
      <c r="H2300" s="124">
        <v>12300</v>
      </c>
      <c r="I2300" s="124">
        <f t="shared" si="92"/>
        <v>75.4601226993865</v>
      </c>
      <c r="J2300" s="122" t="s">
        <v>1385</v>
      </c>
      <c r="K2300" s="122"/>
      <c r="L2300" s="172"/>
    </row>
    <row r="2665" ht="15"/>
    <row r="2666" ht="15"/>
    <row r="2667" ht="15"/>
    <row r="2668" ht="15"/>
    <row r="2669" ht="15"/>
    <row r="2670" ht="15"/>
    <row r="2671" ht="15"/>
    <row r="2672" ht="15"/>
    <row r="2673" ht="15"/>
  </sheetData>
  <sheetProtection selectLockedCells="1" selectUnlockedCells="1"/>
  <mergeCells count="2304">
    <mergeCell ref="F1:K1"/>
    <mergeCell ref="F2:K2"/>
    <mergeCell ref="F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C50:C5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11:K111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23:K123"/>
    <mergeCell ref="J124:K124"/>
    <mergeCell ref="J125:K125"/>
    <mergeCell ref="J126:K126"/>
    <mergeCell ref="J127:K127"/>
    <mergeCell ref="J128:K128"/>
    <mergeCell ref="J129:K129"/>
    <mergeCell ref="J130:K130"/>
    <mergeCell ref="J131:K131"/>
    <mergeCell ref="J132:K132"/>
    <mergeCell ref="J133:K133"/>
    <mergeCell ref="J134:K134"/>
    <mergeCell ref="J135:K135"/>
    <mergeCell ref="J136:K136"/>
    <mergeCell ref="J137:K137"/>
    <mergeCell ref="J138:K138"/>
    <mergeCell ref="J139:K139"/>
    <mergeCell ref="J140:K140"/>
    <mergeCell ref="J141:K141"/>
    <mergeCell ref="J142:K142"/>
    <mergeCell ref="J143:K143"/>
    <mergeCell ref="J144:K144"/>
    <mergeCell ref="J145:K145"/>
    <mergeCell ref="J146:K146"/>
    <mergeCell ref="J147:K147"/>
    <mergeCell ref="J148:K148"/>
    <mergeCell ref="J149:K149"/>
    <mergeCell ref="J150:K150"/>
    <mergeCell ref="J151:K151"/>
    <mergeCell ref="J152:K152"/>
    <mergeCell ref="J153:K153"/>
    <mergeCell ref="J154:K154"/>
    <mergeCell ref="J155:K155"/>
    <mergeCell ref="J156:K156"/>
    <mergeCell ref="J157:K157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7:K167"/>
    <mergeCell ref="J168:K168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77:K177"/>
    <mergeCell ref="J178:K178"/>
    <mergeCell ref="J179:K179"/>
    <mergeCell ref="J180:K180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J190:K190"/>
    <mergeCell ref="J191:K191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J200:K200"/>
    <mergeCell ref="J201:K201"/>
    <mergeCell ref="J202:K202"/>
    <mergeCell ref="J203:K203"/>
    <mergeCell ref="J204:K204"/>
    <mergeCell ref="J205:K205"/>
    <mergeCell ref="J206:K206"/>
    <mergeCell ref="J207:K207"/>
    <mergeCell ref="J208:K208"/>
    <mergeCell ref="J209:K209"/>
    <mergeCell ref="J210:K210"/>
    <mergeCell ref="J211:K211"/>
    <mergeCell ref="J212:K212"/>
    <mergeCell ref="J213:K213"/>
    <mergeCell ref="J214:K214"/>
    <mergeCell ref="J215:K215"/>
    <mergeCell ref="J216:K216"/>
    <mergeCell ref="J217:K217"/>
    <mergeCell ref="J218:K218"/>
    <mergeCell ref="J219:K219"/>
    <mergeCell ref="J220:K220"/>
    <mergeCell ref="J221:K221"/>
    <mergeCell ref="J222:K222"/>
    <mergeCell ref="J223:K223"/>
    <mergeCell ref="J224:K224"/>
    <mergeCell ref="J225:K225"/>
    <mergeCell ref="J226:K226"/>
    <mergeCell ref="J227:K227"/>
    <mergeCell ref="J228:K228"/>
    <mergeCell ref="J229:K229"/>
    <mergeCell ref="J230:K230"/>
    <mergeCell ref="J231:K231"/>
    <mergeCell ref="J232:K232"/>
    <mergeCell ref="J233:K233"/>
    <mergeCell ref="J234:K234"/>
    <mergeCell ref="J235:K235"/>
    <mergeCell ref="J236:K236"/>
    <mergeCell ref="J237:K237"/>
    <mergeCell ref="J238:K238"/>
    <mergeCell ref="J239:K239"/>
    <mergeCell ref="J240:K240"/>
    <mergeCell ref="J241:K241"/>
    <mergeCell ref="J242:K242"/>
    <mergeCell ref="J243:K243"/>
    <mergeCell ref="J244:K244"/>
    <mergeCell ref="J245:K245"/>
    <mergeCell ref="J246:K246"/>
    <mergeCell ref="J247:K247"/>
    <mergeCell ref="J248:K248"/>
    <mergeCell ref="J249:K249"/>
    <mergeCell ref="J250:K250"/>
    <mergeCell ref="J251:K251"/>
    <mergeCell ref="J252:K252"/>
    <mergeCell ref="J253:K253"/>
    <mergeCell ref="J254:K254"/>
    <mergeCell ref="J255:K255"/>
    <mergeCell ref="J256:K256"/>
    <mergeCell ref="J257:K257"/>
    <mergeCell ref="J258:K258"/>
    <mergeCell ref="J259:K259"/>
    <mergeCell ref="J260:K260"/>
    <mergeCell ref="J261:K261"/>
    <mergeCell ref="J262:K262"/>
    <mergeCell ref="J263:K263"/>
    <mergeCell ref="J264:K264"/>
    <mergeCell ref="J265:K265"/>
    <mergeCell ref="J266:K266"/>
    <mergeCell ref="J267:K267"/>
    <mergeCell ref="J268:K268"/>
    <mergeCell ref="J269:K26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J278:K278"/>
    <mergeCell ref="J279:K279"/>
    <mergeCell ref="J280:K280"/>
    <mergeCell ref="J281:K281"/>
    <mergeCell ref="J282:K282"/>
    <mergeCell ref="J283:K283"/>
    <mergeCell ref="J284:K284"/>
    <mergeCell ref="J285:K285"/>
    <mergeCell ref="J286:K286"/>
    <mergeCell ref="J287:K287"/>
    <mergeCell ref="J288:K288"/>
    <mergeCell ref="J289:K289"/>
    <mergeCell ref="J290:K290"/>
    <mergeCell ref="J291:K291"/>
    <mergeCell ref="J292:K292"/>
    <mergeCell ref="J293:K293"/>
    <mergeCell ref="J294:K294"/>
    <mergeCell ref="J295:K295"/>
    <mergeCell ref="J296:K296"/>
    <mergeCell ref="J297:K297"/>
    <mergeCell ref="J298:K298"/>
    <mergeCell ref="J299:K299"/>
    <mergeCell ref="J300:K300"/>
    <mergeCell ref="J301:K301"/>
    <mergeCell ref="J302:K302"/>
    <mergeCell ref="J303:K303"/>
    <mergeCell ref="J304:K304"/>
    <mergeCell ref="J305:K305"/>
    <mergeCell ref="J306:K306"/>
    <mergeCell ref="J307:K307"/>
    <mergeCell ref="J308:K308"/>
    <mergeCell ref="J309:K309"/>
    <mergeCell ref="J310:K310"/>
    <mergeCell ref="J311:K311"/>
    <mergeCell ref="J312:K312"/>
    <mergeCell ref="J313:K313"/>
    <mergeCell ref="J314:K314"/>
    <mergeCell ref="J315:K315"/>
    <mergeCell ref="J316:K316"/>
    <mergeCell ref="A317:A330"/>
    <mergeCell ref="B317:B330"/>
    <mergeCell ref="J317:K317"/>
    <mergeCell ref="J318:K318"/>
    <mergeCell ref="J319:K319"/>
    <mergeCell ref="J320:K320"/>
    <mergeCell ref="J321:K321"/>
    <mergeCell ref="J322:K322"/>
    <mergeCell ref="J323:K323"/>
    <mergeCell ref="J324:K324"/>
    <mergeCell ref="J325:K325"/>
    <mergeCell ref="J326:K326"/>
    <mergeCell ref="J327:K327"/>
    <mergeCell ref="J328:K328"/>
    <mergeCell ref="J329:K329"/>
    <mergeCell ref="J330:K330"/>
    <mergeCell ref="J331:K331"/>
    <mergeCell ref="J332:K332"/>
    <mergeCell ref="J333:K333"/>
    <mergeCell ref="J334:K334"/>
    <mergeCell ref="J335:K335"/>
    <mergeCell ref="J336:K336"/>
    <mergeCell ref="J337:K337"/>
    <mergeCell ref="J338:K338"/>
    <mergeCell ref="J339:K339"/>
    <mergeCell ref="J340:K340"/>
    <mergeCell ref="J341:K341"/>
    <mergeCell ref="J342:K342"/>
    <mergeCell ref="J343:K343"/>
    <mergeCell ref="J344:K344"/>
    <mergeCell ref="J345:K345"/>
    <mergeCell ref="J346:K346"/>
    <mergeCell ref="J347:K347"/>
    <mergeCell ref="J348:K348"/>
    <mergeCell ref="J349:K349"/>
    <mergeCell ref="J350:K350"/>
    <mergeCell ref="J351:K351"/>
    <mergeCell ref="J352:K352"/>
    <mergeCell ref="J353:K353"/>
    <mergeCell ref="J354:K354"/>
    <mergeCell ref="J355:K355"/>
    <mergeCell ref="J356:K356"/>
    <mergeCell ref="J357:K357"/>
    <mergeCell ref="J358:K358"/>
    <mergeCell ref="J359:K359"/>
    <mergeCell ref="J360:K360"/>
    <mergeCell ref="J361:K361"/>
    <mergeCell ref="J362:K362"/>
    <mergeCell ref="J363:K363"/>
    <mergeCell ref="J364:K364"/>
    <mergeCell ref="J365:K365"/>
    <mergeCell ref="J366:K366"/>
    <mergeCell ref="J367:K367"/>
    <mergeCell ref="J368:K368"/>
    <mergeCell ref="J369:K369"/>
    <mergeCell ref="J370:K370"/>
    <mergeCell ref="J371:K371"/>
    <mergeCell ref="J372:K372"/>
    <mergeCell ref="J373:K373"/>
    <mergeCell ref="J374:K374"/>
    <mergeCell ref="J375:K375"/>
    <mergeCell ref="J376:K376"/>
    <mergeCell ref="J377:K377"/>
    <mergeCell ref="J378:K378"/>
    <mergeCell ref="J379:K379"/>
    <mergeCell ref="J380:K380"/>
    <mergeCell ref="J381:K381"/>
    <mergeCell ref="J382:K382"/>
    <mergeCell ref="J383:K383"/>
    <mergeCell ref="J384:K384"/>
    <mergeCell ref="J385:K385"/>
    <mergeCell ref="J386:K386"/>
    <mergeCell ref="J387:K387"/>
    <mergeCell ref="J388:K388"/>
    <mergeCell ref="J389:K389"/>
    <mergeCell ref="J390:K390"/>
    <mergeCell ref="J391:K391"/>
    <mergeCell ref="J392:K392"/>
    <mergeCell ref="J393:K393"/>
    <mergeCell ref="J394:K394"/>
    <mergeCell ref="J395:K395"/>
    <mergeCell ref="J396:K396"/>
    <mergeCell ref="J397:K397"/>
    <mergeCell ref="J398:K398"/>
    <mergeCell ref="J399:K399"/>
    <mergeCell ref="J400:K400"/>
    <mergeCell ref="J401:K401"/>
    <mergeCell ref="J402:K402"/>
    <mergeCell ref="J403:K403"/>
    <mergeCell ref="J404:K404"/>
    <mergeCell ref="J405:K405"/>
    <mergeCell ref="J406:K406"/>
    <mergeCell ref="J407:K407"/>
    <mergeCell ref="J408:K408"/>
    <mergeCell ref="J409:K409"/>
    <mergeCell ref="J410:K410"/>
    <mergeCell ref="J411:K411"/>
    <mergeCell ref="J412:K412"/>
    <mergeCell ref="J413:K413"/>
    <mergeCell ref="J414:K414"/>
    <mergeCell ref="J415:K415"/>
    <mergeCell ref="J416:K416"/>
    <mergeCell ref="J417:K417"/>
    <mergeCell ref="J418:K418"/>
    <mergeCell ref="J419:K419"/>
    <mergeCell ref="J420:K420"/>
    <mergeCell ref="J421:K421"/>
    <mergeCell ref="J422:K422"/>
    <mergeCell ref="J423:K423"/>
    <mergeCell ref="J424:K424"/>
    <mergeCell ref="J425:K425"/>
    <mergeCell ref="J426:K426"/>
    <mergeCell ref="J427:K427"/>
    <mergeCell ref="J428:K428"/>
    <mergeCell ref="J429:K429"/>
    <mergeCell ref="J430:K430"/>
    <mergeCell ref="J431:K431"/>
    <mergeCell ref="J432:K432"/>
    <mergeCell ref="J433:K433"/>
    <mergeCell ref="J434:K434"/>
    <mergeCell ref="J435:K435"/>
    <mergeCell ref="J436:K436"/>
    <mergeCell ref="J437:K437"/>
    <mergeCell ref="J438:K438"/>
    <mergeCell ref="J439:K439"/>
    <mergeCell ref="J440:K440"/>
    <mergeCell ref="J441:K441"/>
    <mergeCell ref="J442:K442"/>
    <mergeCell ref="J443:K443"/>
    <mergeCell ref="J444:K444"/>
    <mergeCell ref="J445:K445"/>
    <mergeCell ref="J446:K446"/>
    <mergeCell ref="J447:K447"/>
    <mergeCell ref="J448:K448"/>
    <mergeCell ref="J449:K449"/>
    <mergeCell ref="J450:K450"/>
    <mergeCell ref="J451:K451"/>
    <mergeCell ref="J452:K452"/>
    <mergeCell ref="J453:K453"/>
    <mergeCell ref="J454:K454"/>
    <mergeCell ref="J455:K455"/>
    <mergeCell ref="J456:K456"/>
    <mergeCell ref="J457:K457"/>
    <mergeCell ref="J458:K458"/>
    <mergeCell ref="J459:K459"/>
    <mergeCell ref="J460:K460"/>
    <mergeCell ref="J461:K461"/>
    <mergeCell ref="J462:K462"/>
    <mergeCell ref="J463:K463"/>
    <mergeCell ref="J464:K464"/>
    <mergeCell ref="J465:K465"/>
    <mergeCell ref="J466:K466"/>
    <mergeCell ref="J467:K467"/>
    <mergeCell ref="J468:K468"/>
    <mergeCell ref="J469:K469"/>
    <mergeCell ref="J470:K470"/>
    <mergeCell ref="J471:K471"/>
    <mergeCell ref="J472:K472"/>
    <mergeCell ref="J473:K473"/>
    <mergeCell ref="J474:K474"/>
    <mergeCell ref="J475:K475"/>
    <mergeCell ref="J476:K476"/>
    <mergeCell ref="J477:K477"/>
    <mergeCell ref="J478:K478"/>
    <mergeCell ref="J479:K479"/>
    <mergeCell ref="J480:K480"/>
    <mergeCell ref="J481:K481"/>
    <mergeCell ref="J482:K482"/>
    <mergeCell ref="J483:K483"/>
    <mergeCell ref="J484:K484"/>
    <mergeCell ref="J485:K485"/>
    <mergeCell ref="J486:K486"/>
    <mergeCell ref="J487:K487"/>
    <mergeCell ref="J488:K488"/>
    <mergeCell ref="J489:K489"/>
    <mergeCell ref="J490:K490"/>
    <mergeCell ref="J491:K491"/>
    <mergeCell ref="J492:K492"/>
    <mergeCell ref="J493:K493"/>
    <mergeCell ref="J494:K494"/>
    <mergeCell ref="J495:K495"/>
    <mergeCell ref="J496:K496"/>
    <mergeCell ref="J497:K497"/>
    <mergeCell ref="J498:K498"/>
    <mergeCell ref="J499:K499"/>
    <mergeCell ref="J500:K500"/>
    <mergeCell ref="J501:K501"/>
    <mergeCell ref="J502:K502"/>
    <mergeCell ref="J503:K503"/>
    <mergeCell ref="J504:K504"/>
    <mergeCell ref="J505:K505"/>
    <mergeCell ref="J506:K506"/>
    <mergeCell ref="J507:K507"/>
    <mergeCell ref="J508:K508"/>
    <mergeCell ref="J509:K509"/>
    <mergeCell ref="J510:K510"/>
    <mergeCell ref="J511:K511"/>
    <mergeCell ref="J512:K512"/>
    <mergeCell ref="J513:K513"/>
    <mergeCell ref="J514:K514"/>
    <mergeCell ref="J515:K515"/>
    <mergeCell ref="J516:K516"/>
    <mergeCell ref="J517:K517"/>
    <mergeCell ref="J518:K518"/>
    <mergeCell ref="J519:K519"/>
    <mergeCell ref="J520:K520"/>
    <mergeCell ref="J521:K521"/>
    <mergeCell ref="J522:K522"/>
    <mergeCell ref="J523:K523"/>
    <mergeCell ref="J524:K524"/>
    <mergeCell ref="J525:K525"/>
    <mergeCell ref="J526:K526"/>
    <mergeCell ref="J527:K527"/>
    <mergeCell ref="J528:K528"/>
    <mergeCell ref="J529:K529"/>
    <mergeCell ref="J530:K530"/>
    <mergeCell ref="J531:K531"/>
    <mergeCell ref="J532:K532"/>
    <mergeCell ref="J533:K533"/>
    <mergeCell ref="J534:K534"/>
    <mergeCell ref="J535:K535"/>
    <mergeCell ref="J536:K536"/>
    <mergeCell ref="J537:K537"/>
    <mergeCell ref="J538:K538"/>
    <mergeCell ref="J539:K539"/>
    <mergeCell ref="J540:K540"/>
    <mergeCell ref="J541:K541"/>
    <mergeCell ref="J542:K542"/>
    <mergeCell ref="J543:K543"/>
    <mergeCell ref="J544:K544"/>
    <mergeCell ref="J545:K545"/>
    <mergeCell ref="J546:K546"/>
    <mergeCell ref="J547:K547"/>
    <mergeCell ref="J548:K548"/>
    <mergeCell ref="J549:K549"/>
    <mergeCell ref="J550:K550"/>
    <mergeCell ref="J551:K551"/>
    <mergeCell ref="J552:K552"/>
    <mergeCell ref="J553:K553"/>
    <mergeCell ref="J554:K554"/>
    <mergeCell ref="J555:K555"/>
    <mergeCell ref="J556:K556"/>
    <mergeCell ref="J557:K557"/>
    <mergeCell ref="J558:K558"/>
    <mergeCell ref="J559:K559"/>
    <mergeCell ref="J560:K560"/>
    <mergeCell ref="J561:K561"/>
    <mergeCell ref="J562:K562"/>
    <mergeCell ref="J563:K563"/>
    <mergeCell ref="J564:K564"/>
    <mergeCell ref="J565:K565"/>
    <mergeCell ref="J566:K566"/>
    <mergeCell ref="J567:K567"/>
    <mergeCell ref="M567:N567"/>
    <mergeCell ref="J568:K568"/>
    <mergeCell ref="M568:N568"/>
    <mergeCell ref="J569:K569"/>
    <mergeCell ref="M569:N569"/>
    <mergeCell ref="J570:K570"/>
    <mergeCell ref="M570:N570"/>
    <mergeCell ref="J571:K571"/>
    <mergeCell ref="J572:K572"/>
    <mergeCell ref="M572:N572"/>
    <mergeCell ref="J573:K573"/>
    <mergeCell ref="M573:N573"/>
    <mergeCell ref="J574:K574"/>
    <mergeCell ref="M574:N574"/>
    <mergeCell ref="J575:K575"/>
    <mergeCell ref="J576:K576"/>
    <mergeCell ref="J577:K577"/>
    <mergeCell ref="M577:N577"/>
    <mergeCell ref="J578:K578"/>
    <mergeCell ref="J579:K579"/>
    <mergeCell ref="J580:K580"/>
    <mergeCell ref="J581:K581"/>
    <mergeCell ref="J582:K582"/>
    <mergeCell ref="J583:K583"/>
    <mergeCell ref="J584:K584"/>
    <mergeCell ref="J585:K585"/>
    <mergeCell ref="J586:K586"/>
    <mergeCell ref="J587:K587"/>
    <mergeCell ref="J588:K588"/>
    <mergeCell ref="J589:K596"/>
    <mergeCell ref="M594:N594"/>
    <mergeCell ref="J597:K597"/>
    <mergeCell ref="J598:K598"/>
    <mergeCell ref="J599:K599"/>
    <mergeCell ref="J600:K600"/>
    <mergeCell ref="J601:K601"/>
    <mergeCell ref="J602:K602"/>
    <mergeCell ref="J603:K603"/>
    <mergeCell ref="J604:K606"/>
    <mergeCell ref="J607:K607"/>
    <mergeCell ref="J608:K608"/>
    <mergeCell ref="J609:K609"/>
    <mergeCell ref="J610:K610"/>
    <mergeCell ref="J611:K611"/>
    <mergeCell ref="J612:K612"/>
    <mergeCell ref="J613:K613"/>
    <mergeCell ref="J614:K614"/>
    <mergeCell ref="J615:K615"/>
    <mergeCell ref="J616:K616"/>
    <mergeCell ref="J617:K617"/>
    <mergeCell ref="J618:K618"/>
    <mergeCell ref="J619:K619"/>
    <mergeCell ref="J620:K620"/>
    <mergeCell ref="J621:K621"/>
    <mergeCell ref="J622:K622"/>
    <mergeCell ref="J623:K623"/>
    <mergeCell ref="J624:K624"/>
    <mergeCell ref="J625:K625"/>
    <mergeCell ref="J626:K626"/>
    <mergeCell ref="J627:K627"/>
    <mergeCell ref="J628:K628"/>
    <mergeCell ref="J629:K629"/>
    <mergeCell ref="J630:K630"/>
    <mergeCell ref="J631:K631"/>
    <mergeCell ref="J632:K632"/>
    <mergeCell ref="J633:K633"/>
    <mergeCell ref="J634:K634"/>
    <mergeCell ref="J635:K635"/>
    <mergeCell ref="J636:K636"/>
    <mergeCell ref="J637:K637"/>
    <mergeCell ref="J638:K638"/>
    <mergeCell ref="J639:K639"/>
    <mergeCell ref="J640:K640"/>
    <mergeCell ref="J641:K641"/>
    <mergeCell ref="J642:K642"/>
    <mergeCell ref="J643:K643"/>
    <mergeCell ref="J644:K644"/>
    <mergeCell ref="J645:K645"/>
    <mergeCell ref="J646:K646"/>
    <mergeCell ref="J647:K647"/>
    <mergeCell ref="J648:K648"/>
    <mergeCell ref="J649:K649"/>
    <mergeCell ref="J650:K650"/>
    <mergeCell ref="J651:K651"/>
    <mergeCell ref="J652:K652"/>
    <mergeCell ref="J653:K653"/>
    <mergeCell ref="J654:K654"/>
    <mergeCell ref="J655:K655"/>
    <mergeCell ref="J656:K656"/>
    <mergeCell ref="J657:K657"/>
    <mergeCell ref="J658:K658"/>
    <mergeCell ref="J659:K659"/>
    <mergeCell ref="J660:K660"/>
    <mergeCell ref="J661:K661"/>
    <mergeCell ref="J662:K662"/>
    <mergeCell ref="J663:K663"/>
    <mergeCell ref="J664:K664"/>
    <mergeCell ref="J665:K665"/>
    <mergeCell ref="J666:K666"/>
    <mergeCell ref="J667:K667"/>
    <mergeCell ref="J668:K668"/>
    <mergeCell ref="J669:K669"/>
    <mergeCell ref="J670:K670"/>
    <mergeCell ref="J671:K671"/>
    <mergeCell ref="J672:K672"/>
    <mergeCell ref="J673:K673"/>
    <mergeCell ref="J674:K674"/>
    <mergeCell ref="J675:K675"/>
    <mergeCell ref="J676:K676"/>
    <mergeCell ref="J677:K677"/>
    <mergeCell ref="J678:K678"/>
    <mergeCell ref="J679:K679"/>
    <mergeCell ref="J680:K680"/>
    <mergeCell ref="J681:K681"/>
    <mergeCell ref="J682:K682"/>
    <mergeCell ref="J683:K683"/>
    <mergeCell ref="J684:K684"/>
    <mergeCell ref="J685:K685"/>
    <mergeCell ref="J686:K686"/>
    <mergeCell ref="J687:K687"/>
    <mergeCell ref="J688:K688"/>
    <mergeCell ref="J689:K689"/>
    <mergeCell ref="J690:K690"/>
    <mergeCell ref="J691:K691"/>
    <mergeCell ref="J692:K692"/>
    <mergeCell ref="J693:K693"/>
    <mergeCell ref="J694:K694"/>
    <mergeCell ref="J695:K695"/>
    <mergeCell ref="J696:K696"/>
    <mergeCell ref="J697:K697"/>
    <mergeCell ref="J698:K698"/>
    <mergeCell ref="J699:K699"/>
    <mergeCell ref="J700:K700"/>
    <mergeCell ref="J701:K701"/>
    <mergeCell ref="J702:K702"/>
    <mergeCell ref="J703:K703"/>
    <mergeCell ref="J704:K704"/>
    <mergeCell ref="J705:K705"/>
    <mergeCell ref="J706:K706"/>
    <mergeCell ref="J707:K707"/>
    <mergeCell ref="J708:K708"/>
    <mergeCell ref="J709:K709"/>
    <mergeCell ref="J710:K710"/>
    <mergeCell ref="J711:K711"/>
    <mergeCell ref="J712:K712"/>
    <mergeCell ref="J713:K713"/>
    <mergeCell ref="J714:K714"/>
    <mergeCell ref="J715:K715"/>
    <mergeCell ref="J716:K716"/>
    <mergeCell ref="J717:K717"/>
    <mergeCell ref="J718:K718"/>
    <mergeCell ref="J719:K719"/>
    <mergeCell ref="J720:K720"/>
    <mergeCell ref="J721:K721"/>
    <mergeCell ref="J722:K722"/>
    <mergeCell ref="J723:K723"/>
    <mergeCell ref="J724:K724"/>
    <mergeCell ref="J725:K725"/>
    <mergeCell ref="J726:K726"/>
    <mergeCell ref="J727:K727"/>
    <mergeCell ref="J728:K728"/>
    <mergeCell ref="J729:K729"/>
    <mergeCell ref="J730:K730"/>
    <mergeCell ref="J731:K731"/>
    <mergeCell ref="J732:K732"/>
    <mergeCell ref="J733:K733"/>
    <mergeCell ref="J734:K734"/>
    <mergeCell ref="J735:K735"/>
    <mergeCell ref="J736:K736"/>
    <mergeCell ref="J737:K737"/>
    <mergeCell ref="J738:K738"/>
    <mergeCell ref="J739:K739"/>
    <mergeCell ref="J740:K740"/>
    <mergeCell ref="J741:K741"/>
    <mergeCell ref="J742:K742"/>
    <mergeCell ref="J743:K743"/>
    <mergeCell ref="J744:K744"/>
    <mergeCell ref="J745:K745"/>
    <mergeCell ref="J746:K746"/>
    <mergeCell ref="J747:K747"/>
    <mergeCell ref="J748:K748"/>
    <mergeCell ref="J749:K749"/>
    <mergeCell ref="J750:K750"/>
    <mergeCell ref="J751:K751"/>
    <mergeCell ref="J752:K752"/>
    <mergeCell ref="J753:K753"/>
    <mergeCell ref="J754:K754"/>
    <mergeCell ref="J755:K755"/>
    <mergeCell ref="J756:K756"/>
    <mergeCell ref="J757:K757"/>
    <mergeCell ref="J758:K758"/>
    <mergeCell ref="J759:K759"/>
    <mergeCell ref="J760:K760"/>
    <mergeCell ref="J761:K761"/>
    <mergeCell ref="J762:K762"/>
    <mergeCell ref="J763:K763"/>
    <mergeCell ref="J764:K764"/>
    <mergeCell ref="J765:K765"/>
    <mergeCell ref="J766:K766"/>
    <mergeCell ref="J767:K767"/>
    <mergeCell ref="J768:K768"/>
    <mergeCell ref="J769:K769"/>
    <mergeCell ref="J770:K770"/>
    <mergeCell ref="J771:K771"/>
    <mergeCell ref="J772:K772"/>
    <mergeCell ref="J773:K773"/>
    <mergeCell ref="J774:K774"/>
    <mergeCell ref="J775:K775"/>
    <mergeCell ref="J776:K776"/>
    <mergeCell ref="J777:K777"/>
    <mergeCell ref="J778:K778"/>
    <mergeCell ref="J779:K779"/>
    <mergeCell ref="J780:K780"/>
    <mergeCell ref="J781:K781"/>
    <mergeCell ref="J782:K782"/>
    <mergeCell ref="J783:K783"/>
    <mergeCell ref="J784:K784"/>
    <mergeCell ref="J785:K785"/>
    <mergeCell ref="J786:K786"/>
    <mergeCell ref="J787:K787"/>
    <mergeCell ref="J788:K788"/>
    <mergeCell ref="J789:K789"/>
    <mergeCell ref="J790:K790"/>
    <mergeCell ref="J791:K791"/>
    <mergeCell ref="J792:K792"/>
    <mergeCell ref="J793:K793"/>
    <mergeCell ref="J794:K794"/>
    <mergeCell ref="J795:K795"/>
    <mergeCell ref="J796:K796"/>
    <mergeCell ref="J797:K797"/>
    <mergeCell ref="J798:K798"/>
    <mergeCell ref="J799:K799"/>
    <mergeCell ref="J800:K800"/>
    <mergeCell ref="J801:K801"/>
    <mergeCell ref="J802:K802"/>
    <mergeCell ref="J803:K803"/>
    <mergeCell ref="J804:K804"/>
    <mergeCell ref="J805:K805"/>
    <mergeCell ref="J806:K806"/>
    <mergeCell ref="J807:K807"/>
    <mergeCell ref="J808:K808"/>
    <mergeCell ref="J809:K809"/>
    <mergeCell ref="J810:K810"/>
    <mergeCell ref="J811:K811"/>
    <mergeCell ref="J812:K812"/>
    <mergeCell ref="J813:K813"/>
    <mergeCell ref="J814:K814"/>
    <mergeCell ref="J815:K815"/>
    <mergeCell ref="J816:K816"/>
    <mergeCell ref="J817:K817"/>
    <mergeCell ref="J818:K818"/>
    <mergeCell ref="J819:K819"/>
    <mergeCell ref="J820:K820"/>
    <mergeCell ref="J821:K821"/>
    <mergeCell ref="J822:K822"/>
    <mergeCell ref="J823:K823"/>
    <mergeCell ref="J824:K824"/>
    <mergeCell ref="J825:K825"/>
    <mergeCell ref="J826:K826"/>
    <mergeCell ref="J827:K827"/>
    <mergeCell ref="J828:K828"/>
    <mergeCell ref="J829:K829"/>
    <mergeCell ref="J830:K830"/>
    <mergeCell ref="J831:K831"/>
    <mergeCell ref="J832:K832"/>
    <mergeCell ref="J833:K833"/>
    <mergeCell ref="J834:K834"/>
    <mergeCell ref="J835:K835"/>
    <mergeCell ref="J836:K836"/>
    <mergeCell ref="J837:K837"/>
    <mergeCell ref="J838:K838"/>
    <mergeCell ref="J839:K839"/>
    <mergeCell ref="J840:K840"/>
    <mergeCell ref="J841:K841"/>
    <mergeCell ref="J842:K842"/>
    <mergeCell ref="J843:K843"/>
    <mergeCell ref="J844:K844"/>
    <mergeCell ref="J845:K845"/>
    <mergeCell ref="J846:K846"/>
    <mergeCell ref="J847:K847"/>
    <mergeCell ref="J848:K848"/>
    <mergeCell ref="J849:K849"/>
    <mergeCell ref="J850:K850"/>
    <mergeCell ref="J851:K851"/>
    <mergeCell ref="J852:K852"/>
    <mergeCell ref="J853:K853"/>
    <mergeCell ref="J854:K854"/>
    <mergeCell ref="J855:K855"/>
    <mergeCell ref="J856:K856"/>
    <mergeCell ref="J857:K857"/>
    <mergeCell ref="J858:K858"/>
    <mergeCell ref="J859:K859"/>
    <mergeCell ref="J860:K860"/>
    <mergeCell ref="J861:K861"/>
    <mergeCell ref="J862:K862"/>
    <mergeCell ref="J863:K863"/>
    <mergeCell ref="J864:K864"/>
    <mergeCell ref="J865:K865"/>
    <mergeCell ref="J866:K866"/>
    <mergeCell ref="J867:K867"/>
    <mergeCell ref="J868:K868"/>
    <mergeCell ref="J869:K869"/>
    <mergeCell ref="J870:K870"/>
    <mergeCell ref="J871:K871"/>
    <mergeCell ref="J872:K872"/>
    <mergeCell ref="J873:K873"/>
    <mergeCell ref="J874:K874"/>
    <mergeCell ref="J875:K875"/>
    <mergeCell ref="J876:K876"/>
    <mergeCell ref="J877:K877"/>
    <mergeCell ref="J878:K878"/>
    <mergeCell ref="J879:K879"/>
    <mergeCell ref="J880:K880"/>
    <mergeCell ref="J881:K881"/>
    <mergeCell ref="J882:K882"/>
    <mergeCell ref="J883:K883"/>
    <mergeCell ref="J884:K884"/>
    <mergeCell ref="J885:K885"/>
    <mergeCell ref="J886:K886"/>
    <mergeCell ref="J887:K887"/>
    <mergeCell ref="J888:K888"/>
    <mergeCell ref="J889:K889"/>
    <mergeCell ref="J890:K890"/>
    <mergeCell ref="J891:K891"/>
    <mergeCell ref="J892:K892"/>
    <mergeCell ref="J893:K893"/>
    <mergeCell ref="J894:K894"/>
    <mergeCell ref="J895:K895"/>
    <mergeCell ref="J896:K896"/>
    <mergeCell ref="J897:K897"/>
    <mergeCell ref="J898:K898"/>
    <mergeCell ref="J899:K899"/>
    <mergeCell ref="J900:K900"/>
    <mergeCell ref="J901:K901"/>
    <mergeCell ref="J902:K902"/>
    <mergeCell ref="J903:K903"/>
    <mergeCell ref="J904:K904"/>
    <mergeCell ref="J905:K905"/>
    <mergeCell ref="J906:K906"/>
    <mergeCell ref="J907:K907"/>
    <mergeCell ref="J908:K908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26:K926"/>
    <mergeCell ref="J927:K927"/>
    <mergeCell ref="J928:K928"/>
    <mergeCell ref="J929:K929"/>
    <mergeCell ref="J930:K930"/>
    <mergeCell ref="J931:K931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317:K1317"/>
    <mergeCell ref="J1318:K1318"/>
    <mergeCell ref="J1319:K1319"/>
    <mergeCell ref="J1320:K1320"/>
    <mergeCell ref="J1321:K1321"/>
    <mergeCell ref="J1322:K1322"/>
    <mergeCell ref="J1323:K1323"/>
    <mergeCell ref="J1324:K1324"/>
    <mergeCell ref="J1325:K1325"/>
    <mergeCell ref="J1326:K1326"/>
    <mergeCell ref="J1327:K1327"/>
    <mergeCell ref="J1328:K1328"/>
    <mergeCell ref="J1329:K1329"/>
    <mergeCell ref="J1330:K1330"/>
    <mergeCell ref="J1331:K1331"/>
    <mergeCell ref="J1332:K1332"/>
    <mergeCell ref="J1333:K1333"/>
    <mergeCell ref="J1334:K1334"/>
    <mergeCell ref="J1335:K1335"/>
    <mergeCell ref="J1336:K1336"/>
    <mergeCell ref="J1337:K1337"/>
    <mergeCell ref="J1338:K1338"/>
    <mergeCell ref="J1339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62:K1462"/>
    <mergeCell ref="J1463:K1463"/>
    <mergeCell ref="J1464:K1465"/>
    <mergeCell ref="J1466:K1466"/>
    <mergeCell ref="J1467:K1467"/>
    <mergeCell ref="J1468:K1468"/>
    <mergeCell ref="J1469:K1469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79:K1479"/>
    <mergeCell ref="J1480:K1480"/>
    <mergeCell ref="J1481:K1481"/>
    <mergeCell ref="J1482:K1482"/>
    <mergeCell ref="J1483:K1483"/>
    <mergeCell ref="J1484:K1484"/>
    <mergeCell ref="J1485:K1485"/>
    <mergeCell ref="J1486:K1486"/>
    <mergeCell ref="J1487:K1487"/>
    <mergeCell ref="J1488:K1488"/>
    <mergeCell ref="J1489:K1489"/>
    <mergeCell ref="J1490:K1490"/>
    <mergeCell ref="J1491:K1491"/>
    <mergeCell ref="J1492:K1492"/>
    <mergeCell ref="J1493:K1493"/>
    <mergeCell ref="J1494:K1494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507:K1507"/>
    <mergeCell ref="J1508:K1508"/>
    <mergeCell ref="J1509:K1509"/>
    <mergeCell ref="J1510:K1510"/>
    <mergeCell ref="J1511:K1511"/>
    <mergeCell ref="J1512:K1512"/>
    <mergeCell ref="J1513:K1513"/>
    <mergeCell ref="J1514:K1514"/>
    <mergeCell ref="J1515:K1515"/>
    <mergeCell ref="J1516:K1516"/>
    <mergeCell ref="J1517:K1517"/>
    <mergeCell ref="J1518:K1518"/>
    <mergeCell ref="J1519:K1519"/>
    <mergeCell ref="J1520:K1520"/>
    <mergeCell ref="J1521:K1521"/>
    <mergeCell ref="J1522:K1523"/>
    <mergeCell ref="J1524:K1524"/>
    <mergeCell ref="J1525:K1525"/>
    <mergeCell ref="J1526:K1526"/>
    <mergeCell ref="J1527:K1527"/>
    <mergeCell ref="J1528:K1528"/>
    <mergeCell ref="J1529:K1529"/>
    <mergeCell ref="J1530:K1530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40:K1540"/>
    <mergeCell ref="J1541:K1541"/>
    <mergeCell ref="J1542:K1542"/>
    <mergeCell ref="J1543:K1543"/>
    <mergeCell ref="J1544:K1544"/>
    <mergeCell ref="J1545:K1545"/>
    <mergeCell ref="J1546:K1546"/>
    <mergeCell ref="J1547:K1547"/>
    <mergeCell ref="J1548:K1548"/>
    <mergeCell ref="J1549:K1549"/>
    <mergeCell ref="J1550:K1550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60"/>
    <mergeCell ref="J1561:K1561"/>
    <mergeCell ref="J1562:K1562"/>
    <mergeCell ref="J1563:K1563"/>
    <mergeCell ref="J1564:K1564"/>
    <mergeCell ref="J1565:K1565"/>
    <mergeCell ref="J1566:K1566"/>
    <mergeCell ref="J1567:K1567"/>
    <mergeCell ref="J1568:K1568"/>
    <mergeCell ref="J1569:K1569"/>
    <mergeCell ref="J1570:K1570"/>
    <mergeCell ref="J1571:K1571"/>
    <mergeCell ref="J1572:K1572"/>
    <mergeCell ref="J1573:K1573"/>
    <mergeCell ref="J1574:K1574"/>
    <mergeCell ref="J1575:K1575"/>
    <mergeCell ref="J1576:K1576"/>
    <mergeCell ref="J1577:K1577"/>
    <mergeCell ref="J1578:K1578"/>
    <mergeCell ref="J1579:K1579"/>
    <mergeCell ref="J1580:K1580"/>
    <mergeCell ref="J1581:K1581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598:K1598"/>
    <mergeCell ref="J1599:K1599"/>
    <mergeCell ref="J1600:K1600"/>
    <mergeCell ref="J1601:K1601"/>
    <mergeCell ref="J1602:K1602"/>
    <mergeCell ref="J1603:K1603"/>
    <mergeCell ref="J1604:K1604"/>
    <mergeCell ref="J1605:K1605"/>
    <mergeCell ref="J1606:K1606"/>
    <mergeCell ref="J1607:K1607"/>
    <mergeCell ref="J1608:K1608"/>
    <mergeCell ref="J1609:K1609"/>
    <mergeCell ref="J1610:K1610"/>
    <mergeCell ref="J1611:K1611"/>
    <mergeCell ref="J1612:K1612"/>
    <mergeCell ref="J1613:K1613"/>
    <mergeCell ref="J1614:K1614"/>
    <mergeCell ref="J1615:K1615"/>
    <mergeCell ref="J1616:K1616"/>
    <mergeCell ref="J1617:K1617"/>
    <mergeCell ref="J1618:K1618"/>
    <mergeCell ref="J1619:K1619"/>
    <mergeCell ref="J1620:K1620"/>
    <mergeCell ref="J1621:K1621"/>
    <mergeCell ref="J1622:K1622"/>
    <mergeCell ref="J1623:K1623"/>
    <mergeCell ref="J1624:K1624"/>
    <mergeCell ref="J1625:K1625"/>
    <mergeCell ref="J1626:K1626"/>
    <mergeCell ref="J1627:K1627"/>
    <mergeCell ref="J1628:K1628"/>
    <mergeCell ref="J1629:K1629"/>
    <mergeCell ref="J1630:K1630"/>
    <mergeCell ref="J1631:K1631"/>
    <mergeCell ref="J1632:K1632"/>
    <mergeCell ref="J1633:K1633"/>
    <mergeCell ref="J1634:K1634"/>
    <mergeCell ref="J1635:K1635"/>
    <mergeCell ref="J1636:K1636"/>
    <mergeCell ref="J1637:K1637"/>
    <mergeCell ref="J1638:K1638"/>
    <mergeCell ref="J1639:K1639"/>
    <mergeCell ref="J1640:K1640"/>
    <mergeCell ref="J1641:K1641"/>
    <mergeCell ref="J1642:K1642"/>
    <mergeCell ref="J1643:K1643"/>
    <mergeCell ref="J1644:K1644"/>
    <mergeCell ref="J1645:K1645"/>
    <mergeCell ref="J1646:K1646"/>
    <mergeCell ref="J1647:K1647"/>
    <mergeCell ref="J1648:K1648"/>
    <mergeCell ref="J1649:K1649"/>
    <mergeCell ref="J1650:K1650"/>
    <mergeCell ref="J1651:K1651"/>
    <mergeCell ref="J1652:K1652"/>
    <mergeCell ref="J1653:K1653"/>
    <mergeCell ref="J1654:K1654"/>
    <mergeCell ref="J1655:K1655"/>
    <mergeCell ref="J1656:K1656"/>
    <mergeCell ref="J1657:K1657"/>
    <mergeCell ref="J1658:K1658"/>
    <mergeCell ref="J1659:K1659"/>
    <mergeCell ref="J1660:K1660"/>
    <mergeCell ref="J1661:K1661"/>
    <mergeCell ref="J1662:K1662"/>
    <mergeCell ref="J1663:K1663"/>
    <mergeCell ref="J1664:K1664"/>
    <mergeCell ref="J1665:K1665"/>
    <mergeCell ref="J1666:K1666"/>
    <mergeCell ref="J1667:K1667"/>
    <mergeCell ref="J1668:K1668"/>
    <mergeCell ref="J1669:K1669"/>
    <mergeCell ref="J1670:K1670"/>
    <mergeCell ref="J1671:K1671"/>
    <mergeCell ref="J1672:K1672"/>
    <mergeCell ref="J1673:K1673"/>
    <mergeCell ref="J1674:K1674"/>
    <mergeCell ref="J1675:K1675"/>
    <mergeCell ref="J1676:K1676"/>
    <mergeCell ref="J1677:K1677"/>
    <mergeCell ref="J1678:K1678"/>
    <mergeCell ref="J1679:K1679"/>
    <mergeCell ref="J1680:K1680"/>
    <mergeCell ref="J1681:K1681"/>
    <mergeCell ref="J1682:K1682"/>
    <mergeCell ref="J1683:K1683"/>
    <mergeCell ref="J1684:K1684"/>
    <mergeCell ref="J1685:K1685"/>
    <mergeCell ref="J1686:K1686"/>
    <mergeCell ref="J1687:K1687"/>
    <mergeCell ref="J1688:K1688"/>
    <mergeCell ref="J1689:K1689"/>
    <mergeCell ref="J1690:K1690"/>
    <mergeCell ref="J1691:K1691"/>
    <mergeCell ref="J1692:K1692"/>
    <mergeCell ref="J1693:K1693"/>
    <mergeCell ref="J1694:K1694"/>
    <mergeCell ref="J1695:K1695"/>
    <mergeCell ref="J1696:K1696"/>
    <mergeCell ref="J1697:K1697"/>
    <mergeCell ref="J1698:K1698"/>
    <mergeCell ref="J1699:K1699"/>
    <mergeCell ref="J1700:K1700"/>
    <mergeCell ref="J1701:K1701"/>
    <mergeCell ref="J1702:K1702"/>
    <mergeCell ref="J1703:K1703"/>
    <mergeCell ref="J1704:K1704"/>
    <mergeCell ref="J1705:K1705"/>
    <mergeCell ref="J1706:K1706"/>
    <mergeCell ref="J1707:K1707"/>
    <mergeCell ref="J1708:K1708"/>
    <mergeCell ref="J1709:K1709"/>
    <mergeCell ref="J1710:K1710"/>
    <mergeCell ref="J1711:K1711"/>
    <mergeCell ref="C1712:C1717"/>
    <mergeCell ref="J1712:K1712"/>
    <mergeCell ref="J1713:K1713"/>
    <mergeCell ref="J1714:K1714"/>
    <mergeCell ref="J1715:K1715"/>
    <mergeCell ref="J1716:K1716"/>
    <mergeCell ref="J1717:K1717"/>
    <mergeCell ref="J1718:K1718"/>
    <mergeCell ref="J1719:K1719"/>
    <mergeCell ref="J1720:K1720"/>
    <mergeCell ref="J1721:K1721"/>
    <mergeCell ref="J1722:K1722"/>
    <mergeCell ref="J1723:K1723"/>
    <mergeCell ref="J1724:K1724"/>
    <mergeCell ref="J1725:K1725"/>
    <mergeCell ref="J1726:K1726"/>
    <mergeCell ref="J1727:K1727"/>
    <mergeCell ref="J1728:K1728"/>
    <mergeCell ref="J1729:K1729"/>
    <mergeCell ref="J1730:K1730"/>
    <mergeCell ref="J1731:K1731"/>
    <mergeCell ref="J1732:K1732"/>
    <mergeCell ref="J1733:K1733"/>
    <mergeCell ref="J1734:K1734"/>
    <mergeCell ref="J1735:K1735"/>
    <mergeCell ref="J1736:K1736"/>
    <mergeCell ref="J1737:K1737"/>
    <mergeCell ref="J1738:K1738"/>
    <mergeCell ref="J1739:K1739"/>
    <mergeCell ref="J1740:K1740"/>
    <mergeCell ref="J1741:K1741"/>
    <mergeCell ref="J1742:K1742"/>
    <mergeCell ref="J1743:K1743"/>
    <mergeCell ref="J1744:K1744"/>
    <mergeCell ref="J1745:K1745"/>
    <mergeCell ref="J1746:K1746"/>
    <mergeCell ref="J1747:K1747"/>
    <mergeCell ref="J1748:K1748"/>
    <mergeCell ref="J1749:K1749"/>
    <mergeCell ref="J1750:K1750"/>
    <mergeCell ref="J1751:K1751"/>
    <mergeCell ref="J1752:K1752"/>
    <mergeCell ref="J1753:K1753"/>
    <mergeCell ref="J1754:K1754"/>
    <mergeCell ref="J1755:K1755"/>
    <mergeCell ref="J1756:K1756"/>
    <mergeCell ref="J1757:K1757"/>
    <mergeCell ref="J1758:K1758"/>
    <mergeCell ref="J1759:K1759"/>
    <mergeCell ref="J1760:K1760"/>
    <mergeCell ref="J1761:K1761"/>
    <mergeCell ref="J1762:K1762"/>
    <mergeCell ref="J1763:K176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773:K1773"/>
    <mergeCell ref="J1774:K1774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56:K1856"/>
    <mergeCell ref="J1857:K1857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74:K1874"/>
    <mergeCell ref="J1875:K1875"/>
    <mergeCell ref="J1876:K1876"/>
    <mergeCell ref="J1877:K1877"/>
    <mergeCell ref="J1878:K1878"/>
    <mergeCell ref="J1879:K1879"/>
    <mergeCell ref="J1880:K1880"/>
    <mergeCell ref="J1881:K1881"/>
    <mergeCell ref="J1882:K1882"/>
    <mergeCell ref="J1883:K1883"/>
    <mergeCell ref="J1884:K1884"/>
    <mergeCell ref="J1885:K1885"/>
    <mergeCell ref="J1886:K1886"/>
    <mergeCell ref="J1887:K1887"/>
    <mergeCell ref="J1888:K1888"/>
    <mergeCell ref="J1889:K1889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98:K2298"/>
    <mergeCell ref="J2299:K2299"/>
    <mergeCell ref="J2300:K2300"/>
  </mergeCells>
  <printOptions/>
  <pageMargins left="0.3541666666666667" right="0.27569444444444446" top="0.5798611111111112" bottom="0.5513888888888889" header="0.5118055555555555" footer="0.31527777777777777"/>
  <pageSetup firstPageNumber="39" useFirstPageNumber="1" horizontalDpi="300" verticalDpi="300" orientation="landscape" paperSize="9" scale="96"/>
  <headerFooter alignWithMargins="0"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Kobielska</dc:creator>
  <cp:keywords/>
  <dc:description/>
  <cp:lastModifiedBy>Pejcha</cp:lastModifiedBy>
  <cp:lastPrinted>2006-08-16T14:05:13Z</cp:lastPrinted>
  <dcterms:created xsi:type="dcterms:W3CDTF">2002-05-06T08:06:33Z</dcterms:created>
  <dcterms:modified xsi:type="dcterms:W3CDTF">2006-08-16T14:05:51Z</dcterms:modified>
  <cp:category/>
  <cp:version/>
  <cp:contentType/>
  <cp:contentStatus/>
</cp:coreProperties>
</file>