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Tabela Nr 17" sheetId="1" r:id="rId1"/>
  </sheets>
  <definedNames>
    <definedName name="_xlnm.Print_Area" localSheetId="0">'Tabela Nr 17'!$F$1:$K$2114</definedName>
    <definedName name="_xlnm.Print_Titles" localSheetId="0">'Tabela Nr 17'!$6:$6</definedName>
  </definedNames>
  <calcPr fullCalcOnLoad="1"/>
</workbook>
</file>

<file path=xl/comments1.xml><?xml version="1.0" encoding="utf-8"?>
<comments xmlns="http://schemas.openxmlformats.org/spreadsheetml/2006/main">
  <authors>
    <author/>
  </authors>
  <commentList>
    <comment ref="H1686" authorId="0">
      <text>
        <r>
          <rPr>
            <b/>
            <sz val="8"/>
            <color indexed="8"/>
            <rFont val="Tahoma"/>
            <family val="2"/>
          </rPr>
          <t>Monika Kobielska:
u Pani Kusiak inaczej - 6.532.751,78</t>
        </r>
      </text>
    </comment>
    <comment ref="H1691" authorId="0">
      <text>
        <r>
          <rPr>
            <b/>
            <sz val="8"/>
            <color indexed="8"/>
            <rFont val="Tahoma"/>
            <family val="2"/>
          </rPr>
          <t>Monika Kobielska:
u P. Kusiak inaczej - 653.050,35</t>
        </r>
      </text>
    </comment>
  </commentList>
</comments>
</file>

<file path=xl/sharedStrings.xml><?xml version="1.0" encoding="utf-8"?>
<sst xmlns="http://schemas.openxmlformats.org/spreadsheetml/2006/main" count="3692" uniqueCount="1092">
  <si>
    <r>
      <t xml:space="preserve">                                                               ANALITYKA  REALIZACJI   ZADAŃ  SAMORZĄDOWYCH  BUDŻETU  MIASTA  MYSŁOWICE          </t>
    </r>
    <r>
      <rPr>
        <b/>
        <i/>
        <sz val="11"/>
        <rFont val="Arial"/>
        <family val="2"/>
      </rPr>
      <t>Tabela Nr 17</t>
    </r>
  </si>
  <si>
    <t xml:space="preserve">wg miejsc powstawania </t>
  </si>
  <si>
    <t>za  2004 rok</t>
  </si>
  <si>
    <t>Symbol wydziału
jednostki</t>
  </si>
  <si>
    <t>Dział</t>
  </si>
  <si>
    <t>Rozdział</t>
  </si>
  <si>
    <t>§</t>
  </si>
  <si>
    <t>Dzielnica</t>
  </si>
  <si>
    <t>N a z w a    z a d a n i a</t>
  </si>
  <si>
    <t>Plan na 
2004 rok
po zmianach</t>
  </si>
  <si>
    <t>Wykonanie
na 
31.12.04 r.</t>
  </si>
  <si>
    <t>Wykonanie
%
(3:2)</t>
  </si>
  <si>
    <t>U w a g i   d o t y c z ą c e   r e a l i z a c j i   z a d a ń</t>
  </si>
  <si>
    <t>O  G Ó Ł E M</t>
  </si>
  <si>
    <t>R A Z E M   W Y D A T K I</t>
  </si>
  <si>
    <t>Wydatki bez rozchodów</t>
  </si>
  <si>
    <t>Rozchody</t>
  </si>
  <si>
    <t>Mam mieć</t>
  </si>
  <si>
    <t>Różnica</t>
  </si>
  <si>
    <t>CKP</t>
  </si>
  <si>
    <t>Centrum Kształcenia Praktycznego</t>
  </si>
  <si>
    <t>Centra kształcenia ustawicznego i praktycznego oraz ośrodki dokształcania zawodowego (80140)</t>
  </si>
  <si>
    <t>Nagrody i wydatki nie zaliczone do wynagrodzeń</t>
  </si>
  <si>
    <t>Świadczenia rzeczowe BHP, odprawy emerytalne</t>
  </si>
  <si>
    <t xml:space="preserve">Wynagrodzenia osobowe pracowników </t>
  </si>
  <si>
    <t>Wynagrodzenia osobowe nauczycieli, zasiłki chorobowe, godziny p/wymiarowe nauczycieli, wynagrodzenie prac. adm-obsł., jubileusze</t>
  </si>
  <si>
    <t>Dodatkowe wynagrodzenie roczne</t>
  </si>
  <si>
    <t>Wypłacono "13" za 2003 r.</t>
  </si>
  <si>
    <t>Składki na ubezpieczenia społeczne</t>
  </si>
  <si>
    <t>Odprowadzono składki zgodnie z przepisami</t>
  </si>
  <si>
    <t>Składki na Fundusz Pracy</t>
  </si>
  <si>
    <t>Zakup materiałów i wyposażenia</t>
  </si>
  <si>
    <t>Materiały do remontów i konserwacji, prasa i wydawnictwa, artykuły biurowe i druki, wyposażenie, inne materiały</t>
  </si>
  <si>
    <t>Zakup pomocy naukowych, dydaktycznych i książek</t>
  </si>
  <si>
    <t>Zakup wydawnictw profesjonalnych i książek</t>
  </si>
  <si>
    <t>Zakup energii</t>
  </si>
  <si>
    <t>Energia elektryczna, cieplna, woda, gaz</t>
  </si>
  <si>
    <t>Zakup usług remontowych</t>
  </si>
  <si>
    <t>Remont szatni dla nauczycieli</t>
  </si>
  <si>
    <t>Zakup usług zdrowotnych</t>
  </si>
  <si>
    <t>Badania okresowe pracowników</t>
  </si>
  <si>
    <t>Zakup usług pozostałych</t>
  </si>
  <si>
    <t>Opłacono usługi telefoniczne i pocztowe, konserwację sprzętu, koszty i prowizje bankowe, wywóz nieczystości i usługi kominiarskie, usługi różne, umowy o dzieło, zlecenia, licencja BIP, inne</t>
  </si>
  <si>
    <t xml:space="preserve">Podróże służbowe krajowe </t>
  </si>
  <si>
    <t>Delegacje pracowników</t>
  </si>
  <si>
    <t>Różne opłaty i składki</t>
  </si>
  <si>
    <t>Opłacono ubezpieczenia budynku i samochodów</t>
  </si>
  <si>
    <t>Odpisy na ZFŚS</t>
  </si>
  <si>
    <t>Odpis obowiązkowy na ZFŚS; nauczyciele, prac. adm.-obsł.</t>
  </si>
  <si>
    <t>Podatek od nieruchomości</t>
  </si>
  <si>
    <t>Podatek od nieruchomości - wynajmowanie pomieszczen na prowadzenie działalności gospodarczej</t>
  </si>
  <si>
    <t>Podatek od towarów i usług (VAT)</t>
  </si>
  <si>
    <t>Różnica VAT należny i naliczony</t>
  </si>
  <si>
    <t>Dokształcanie i doskonalenie nauczycieli (80146)</t>
  </si>
  <si>
    <t>Dokształcanie i doskonalenie nauczycieli zgodnie z Kartą Nauczyciela</t>
  </si>
  <si>
    <t>Pozostała działalność (80195)</t>
  </si>
  <si>
    <t>Odpis dla emerytów i rencistów</t>
  </si>
  <si>
    <t>DomDz</t>
  </si>
  <si>
    <t>Dom Dziecka</t>
  </si>
  <si>
    <t>Placówki opiekuńczo-wychowawcze (85201)</t>
  </si>
  <si>
    <t>Wynagrodzenia osobowe pracowników</t>
  </si>
  <si>
    <t>Wypłacono wynagrodzenia pracownicze za 2004 rok</t>
  </si>
  <si>
    <t>Wypłacono "13" za 2003 rok</t>
  </si>
  <si>
    <t>Zakup środków żywności</t>
  </si>
  <si>
    <t>Zakup leków i materiałow medycznych</t>
  </si>
  <si>
    <t>Zakupiono lekarstwa, materiały medyczne zgodnie z potrzebami</t>
  </si>
  <si>
    <t>Prowizje bankowe, usługi pocztowe, informatyczne, pediatryczne, telefon, transport opału i dzieci, BHP</t>
  </si>
  <si>
    <t>Podróże służbowe krajowe</t>
  </si>
  <si>
    <t>Wydatki na zakup biletów, delegacje pracowników</t>
  </si>
  <si>
    <t xml:space="preserve">Odpis obowiązkowy na ZFŚS </t>
  </si>
  <si>
    <t>DPS</t>
  </si>
  <si>
    <t>Dom Pomocy Społecznej</t>
  </si>
  <si>
    <t>Domy pomocy społecznej (85202)</t>
  </si>
  <si>
    <t>Wydatki osobowe nie zaliczone do wynagrodzeń</t>
  </si>
  <si>
    <t>Bezpłatne żywienie pracowników, odzież ochronna, środki BHP</t>
  </si>
  <si>
    <t xml:space="preserve">Wynagrodzenia pracowników </t>
  </si>
  <si>
    <t xml:space="preserve"> Zakup materiałów i wyposażenia</t>
  </si>
  <si>
    <t>Art. papiernicze, art. do zajęć terapeutycznych, materiały do konserwacji, śr. czystości, druki, sprzęt gospodarczy, odzież mieszkańców, paliwo</t>
  </si>
  <si>
    <t>Zakup artykułów żywnościowych dla mieszkańców</t>
  </si>
  <si>
    <t>Zakup leków i materiałów medycznych</t>
  </si>
  <si>
    <t>Zakupiono leki dla mieszkańców zgodnie z wystawionymi przez lekarzy imiennymi receptami</t>
  </si>
  <si>
    <t>Wydatki na zakup gazu, wody i energii elektrycznej</t>
  </si>
  <si>
    <t>Wydatki na naprawy i konserwację sprzętu i samochodów, remont i malowanie korytarzy</t>
  </si>
  <si>
    <t>Opłaty bankowe, usługi pocztowe, transportowe, komunalne, opłaty telefoniczne, przewóz węgla</t>
  </si>
  <si>
    <t>Delegacje pracowników i ryczałt samochodowy dla dyrektora</t>
  </si>
  <si>
    <t xml:space="preserve">Ubezpieczono samochód </t>
  </si>
  <si>
    <t>Wydatki na zakupy inwestycyjne jednostek budżetowych</t>
  </si>
  <si>
    <t>Zakupiono suszarkę na wyposażenie pralni</t>
  </si>
  <si>
    <t>Gim.01</t>
  </si>
  <si>
    <t>Gimnazjum nr 1</t>
  </si>
  <si>
    <t>Gimnazja (80110)</t>
  </si>
  <si>
    <t>Nagrody i wydatki osobowe nie zaliczone do wynagrodzeń</t>
  </si>
  <si>
    <t xml:space="preserve">Odzież ochronna i świadczenia pracownicze wynikające z przepisów BHP </t>
  </si>
  <si>
    <t>Wypłata wynagrodzeń pracowników, godzin p/wymiarowych, nagród jubileuszowych, odpraw emerytalnych</t>
  </si>
  <si>
    <t>Wypłata dodatkowego wynagrodzenia rocznego za 2003 rok</t>
  </si>
  <si>
    <t>Składki na ubezpieczenia społeczne pracodawcy</t>
  </si>
  <si>
    <t>Składki na fundusz pracy</t>
  </si>
  <si>
    <t>Środki czystości, art. biurowe, kancelaryjne, druki, prasa</t>
  </si>
  <si>
    <t>Zakupiono pomoce dydaktyczne, książki do biblioteki szkolnej</t>
  </si>
  <si>
    <t>Koszty energii elektrycznej, energii cieplnej i wody</t>
  </si>
  <si>
    <t>Konserwacja i naprawa  urządzeń, przegląd instalacji gazowej</t>
  </si>
  <si>
    <t>Telefony, opłaty pocztowe, wywóz nieczystości, szkolenia, wynajem basenu, dozór techniczny, przegląd kominiarski</t>
  </si>
  <si>
    <t xml:space="preserve">Ubezpieczenie budynku </t>
  </si>
  <si>
    <t xml:space="preserve">Dopłata do czesnego dla studiujących nauczycieli i szkolenie rady pedagogicznej </t>
  </si>
  <si>
    <t>Świetlice szkolne (85401)</t>
  </si>
  <si>
    <t>Wynagrodzenia  osobowe pracowników</t>
  </si>
  <si>
    <t>Odpis obowiązkowy na ZFŚS</t>
  </si>
  <si>
    <t>Gim.02</t>
  </si>
  <si>
    <t>Gimnazjum nr 2</t>
  </si>
  <si>
    <t xml:space="preserve">Wypłata dodatkowego wynagrodzenia rocznego za 2003 rok </t>
  </si>
  <si>
    <t>Wpłaty na PFRON</t>
  </si>
  <si>
    <t>Środki czystości, art. biurowe, kancelaryjne, druki, prasa, materiały gospodarcze</t>
  </si>
  <si>
    <t xml:space="preserve">Pomoce dydaktyczne, książki do biblioteki szkolnej </t>
  </si>
  <si>
    <t>Pokrycie rachunków za energię elektryczną, energię cieplną i wodę</t>
  </si>
  <si>
    <t xml:space="preserve">Naprawa i konserwacja urządzeń i sprzętu, przegląd instal. gazowej </t>
  </si>
  <si>
    <t>Telefony, opłaty pocztowe, wywóz nieczystości, szkolenia, przegląd sprzętu p/poż., przegląd kominiarski</t>
  </si>
  <si>
    <t>Podatek od nieruchomości za pomieszczenia wynajmowane na prowadzenie działalności gospodarczej</t>
  </si>
  <si>
    <t>Wynagrodzenie dla 1 osoby, pełniącej funkcję doradcy metodycznego</t>
  </si>
  <si>
    <t>Materiały biurowe dla doradcy metodycznego</t>
  </si>
  <si>
    <t>Korzystanie z telefonów szkolnych przez doradcę, dopłata do czesnego dla studiujących nauczycieli i szkolenie rady pedagogicznej</t>
  </si>
  <si>
    <t>Ryczałt za dojazdy miejscowe dla doradcy metodycznego</t>
  </si>
  <si>
    <t>Żywienie personelu kuchennego</t>
  </si>
  <si>
    <t>Gim.03</t>
  </si>
  <si>
    <t>Gimnazjum nr 3</t>
  </si>
  <si>
    <t>Środki czystości, art.biurowe, kancelaryjne, druki, prasa</t>
  </si>
  <si>
    <t>Zakup materiałów i wyposażenia (Comenius-Socrates)</t>
  </si>
  <si>
    <t>Realizacja Programu Wspólnoty Europejskiej SOCRATES-COMENIUS</t>
  </si>
  <si>
    <t>Pomoce dydaktyczne, książki do biblioteki szkolnej</t>
  </si>
  <si>
    <t xml:space="preserve">Usuwanie awarii i konserwacja urządzeń i sprzętu, przegląd instalacji gazowej i odgromowej, zerowanie </t>
  </si>
  <si>
    <t>Opłaty za telefony, opłaty pocztowe, wywóz nieczystości, szkolenia, przegląd sprzętu p/poż.</t>
  </si>
  <si>
    <t>Zakup usług pozostałych   (Comenius-Socrates)</t>
  </si>
  <si>
    <t>Wyjazdy służbowe prac.admin.-obsł., delegacje nauczycieli-opiekunów wycieczek szkolnych</t>
  </si>
  <si>
    <t>Podróże służbowe zagraniczne (Comenius-Socrates)</t>
  </si>
  <si>
    <t xml:space="preserve">Ubezpieczenie wyposażenia </t>
  </si>
  <si>
    <t xml:space="preserve">Dopłata do czesnego dla nauczycieli studiujących i szkolenie rady pedagogicznej </t>
  </si>
  <si>
    <t>Przeciwdziałanie alkoholizmowi (85154)</t>
  </si>
  <si>
    <t>Środki na realizację programu profilaktyczno - terapeutycznego</t>
  </si>
  <si>
    <t>Gim.04</t>
  </si>
  <si>
    <t>Gimnazjum nr 4</t>
  </si>
  <si>
    <t>Środki  czystości, art. biurowe, kancelaryjne, druki, prasa</t>
  </si>
  <si>
    <t>Naprawa i konserwacja urządzeń i sprzętu</t>
  </si>
  <si>
    <t>Zakup usług pozostałych (Comenius-Socrates)</t>
  </si>
  <si>
    <t>Delegacja pracowników - studia, kursy, szkolenia, wycieczki i inne wyjazdy z młodzieżą</t>
  </si>
  <si>
    <t>Podróże służbowe zagraniczne   (Comenius-Socrates)</t>
  </si>
  <si>
    <t xml:space="preserve">Korzystanie z telefonów szkolnych przez doradcę, dopłata do czesnego dla studiujących nauczycieli i szkolenie rady pedagogicznej </t>
  </si>
  <si>
    <t>Ryczałt miesięczny za dojazdy miejscowe dla doradcy metodycznego</t>
  </si>
  <si>
    <t>Dodatkowe  wynagrodzenie roczne</t>
  </si>
  <si>
    <t xml:space="preserve">Wypłata dodatkowego wynagrodzenia rocznego za 2003 rok  </t>
  </si>
  <si>
    <t>Gim.05</t>
  </si>
  <si>
    <t>Gimnazjum nr 5</t>
  </si>
  <si>
    <t>Koszty zużycia energii elektrycznej, energii cieplnej i wody</t>
  </si>
  <si>
    <t>Opłaty za telefony, opłaty pocztowe, wywóz nieczystości, szkolenia, usługi kominiarskie, transport opału</t>
  </si>
  <si>
    <t xml:space="preserve">Ubezpieczenie budynku szkolnego i sprzętu komputerowego </t>
  </si>
  <si>
    <t>Dodatkowe wynagrodzenia roczne</t>
  </si>
  <si>
    <t>Gim.06</t>
  </si>
  <si>
    <t>Gimnazjum nr 6</t>
  </si>
  <si>
    <t xml:space="preserve">Naprawa i konserwacja urządzeń i sprzętu </t>
  </si>
  <si>
    <t>Telefony, opłaty pocztowe, wywóz nieczystości, szkolenia pracowników, dozór techniczny, usługi kominiarskie, inne</t>
  </si>
  <si>
    <t>Delegacje pracowników - studia, kursy, wycieczki</t>
  </si>
  <si>
    <t xml:space="preserve">Ubezpieczenie budynku szkolnego </t>
  </si>
  <si>
    <t>Dopłata do czesnego dla nauczycieli studiujących i szkolenie rady pedagogicznej</t>
  </si>
  <si>
    <t>Gim. Sport.</t>
  </si>
  <si>
    <t>Gimnazjum Sportowe</t>
  </si>
  <si>
    <t xml:space="preserve">Dodatkowe wynagrodzenie roczne  </t>
  </si>
  <si>
    <t>KRM</t>
  </si>
  <si>
    <t>Kancelaria Rady Miasta</t>
  </si>
  <si>
    <t>Rady gmin (75022)</t>
  </si>
  <si>
    <t xml:space="preserve">Różne wydatki na rzecz osób fizycznych </t>
  </si>
  <si>
    <t>Diety dla Radnych RM Mysłowice i przewodniczących zarządów RO</t>
  </si>
  <si>
    <t>Materiały reprezentacyjne RM: artykuły spożywcze 4.346,-, wiązanki okolicznościowe 1.763,-, art. biurowe 10.000,-</t>
  </si>
  <si>
    <t>Środki wydatkowano na zakup energii elektrycznej dla Rad Osiedli</t>
  </si>
  <si>
    <t xml:space="preserve">Czynsze za lokale Rad Osiedli, tablice dla RO </t>
  </si>
  <si>
    <t>Koszty podróży służbowych Radnych RM</t>
  </si>
  <si>
    <t>Podróże służbowe zagraniczne</t>
  </si>
  <si>
    <t>Koszty podróży służbowych zagranicznych Radnych RM</t>
  </si>
  <si>
    <t>Śląski Związek Gmin i Powiatów oraz Związek Miast Polskich - opłacono składki</t>
  </si>
  <si>
    <t>Komenda Miejska PSP</t>
  </si>
  <si>
    <t>Komendy powiatowe PSP (75411)</t>
  </si>
  <si>
    <t>Meble dla CPR 4.500,-, utrzymanie magazynu p.pow. 13.023,-, zaplecze techniczno-garażowe 13.500,-, środki indywidualnej ochrony strażaków 21.000,-, sprzęt do szkoleń dyspozytorów 3.000,-, sprzęt do podawania wody 4.276,-, krzesła do sali sztabowej 1.550,-</t>
  </si>
  <si>
    <t>Oświetlenie placu Komendy PSP 9.000,- oraz zużyta woda 2.700,-</t>
  </si>
  <si>
    <t xml:space="preserve">Remont zaplecza techniczno-garażowego </t>
  </si>
  <si>
    <t>Dzień Strażaka - 3.000,- oraz promocja zagadnień p/poż. 2.000,-</t>
  </si>
  <si>
    <t>Wydatki inwestycyjne jednostek budżetowych</t>
  </si>
  <si>
    <t xml:space="preserve">Nadbudowa strażnicy </t>
  </si>
  <si>
    <t>Wyposażenie CPR 10.000,-, agregat oświetleniowy 7.500,-</t>
  </si>
  <si>
    <t>Lic.E.</t>
  </si>
  <si>
    <t>Liceum Ekonomiczne</t>
  </si>
  <si>
    <t>Szkoły zawodowe (80130)</t>
  </si>
  <si>
    <t xml:space="preserve">Dodatkowe wynagrodzenie  roczne </t>
  </si>
  <si>
    <t>LO-I</t>
  </si>
  <si>
    <t>Liceum Ogólnokształcące nr 1</t>
  </si>
  <si>
    <t>Licea ogólnokształcące (80120)</t>
  </si>
  <si>
    <t xml:space="preserve">Środki czystości, art.biurowe, kancelaryjne, druki, prasa, wyposażenie  i sprzęt szkolny </t>
  </si>
  <si>
    <t>Wydatki na pomoce dydaktyczne, książki do biblioteki szkolnej</t>
  </si>
  <si>
    <t>Naprawa i konserwacja urządzeń i sprzętu, przegląd instal. gazowej</t>
  </si>
  <si>
    <t>Usługi telekomunikacyjne, wywóz nieczystości, szkolenia, usługi kominiarskie</t>
  </si>
  <si>
    <t>Wynagrodzenie dla 1 osóby za pełnienie funkcji doradcy metodycznego</t>
  </si>
  <si>
    <t>Składki na ubezpieczenie społeczne pracodawcy</t>
  </si>
  <si>
    <t>Dopłata do czesnego dla nauczycieli studiujących i szkolenie rady pedagogicznej, telefony doradcy matodycznego</t>
  </si>
  <si>
    <t>Wymiana międzynarodowa młodzieży</t>
  </si>
  <si>
    <t>LO-II</t>
  </si>
  <si>
    <t>Liceum Ogólnokształcące nr 2</t>
  </si>
  <si>
    <t xml:space="preserve">Dodatkowe wynagrodzenie roczne </t>
  </si>
  <si>
    <t xml:space="preserve">Środki czystości, art. biurowe, kancelaryjne, druki, prasa, wyposażenie i sprzęt szkolny </t>
  </si>
  <si>
    <t>Przegląd instal. gazowej, konserwacje urządzeń i sprzętu</t>
  </si>
  <si>
    <t>Usługi telekomunikacyjne, wywóz nieczystości, szkolenia, opłaty pocztowe</t>
  </si>
  <si>
    <t>Dopłata do czesnego dla studiujących nauczycieli, szkolenie rady pedagogicznej, opłaty telefoniczne doradcy metodycznego</t>
  </si>
  <si>
    <t>LO-III</t>
  </si>
  <si>
    <t>Liceum Ogólnokształcące nr 3</t>
  </si>
  <si>
    <t>Wypłata wynagrodzeń pracowników, godziny p/wymiarowe, nagrody jubileuszowe, odprawy emerytalne</t>
  </si>
  <si>
    <t xml:space="preserve">Dodatkowe wynagrodzenie roczne za 2003 rok </t>
  </si>
  <si>
    <t>MOPS</t>
  </si>
  <si>
    <t>Miejski Ośrodek Pomocy Społecznej</t>
  </si>
  <si>
    <t>Przeciwdziałanie alkoholizmowi  - OIK (85154)</t>
  </si>
  <si>
    <t>Wynagrodzenia pracowników</t>
  </si>
  <si>
    <t>Wypłacono dodatkowe wynagrodzenie za 2003 rok</t>
  </si>
  <si>
    <t>Składki ubezpieczenia społecznego</t>
  </si>
  <si>
    <t>Składki na FP</t>
  </si>
  <si>
    <t>Sprzęt gospodarczy (2.447,-), artykuły biurowe (1.831,-), śr. czystości (1.114,-), sprzęt p/poż. (140,-), paliwo (120,-), inne (348,-)</t>
  </si>
  <si>
    <t>Koszty energii elektrycznej (7.028,-), energii cieplnej (10.954,-), wody (6.535,-)</t>
  </si>
  <si>
    <t>Remont gabinetu (7.892,-), awarie (2.239,-)</t>
  </si>
  <si>
    <t xml:space="preserve">Koszty umów zleceń (5.075,-), prowizji bankowych (578,-), opłat telefonicznych (2.572,-), pocztowych (305,-), pralni (1.184,-), badań okresowych (103,-), legalizacji gaśnic (122,-), szkoleń (90,-), RTV (348,-), ZOM (1.213,-), odprowadzania ścieków (4.004,-), napraw (135,-), inne (18,-) </t>
  </si>
  <si>
    <t xml:space="preserve">Delegacje </t>
  </si>
  <si>
    <t>Świadczenia społeczne</t>
  </si>
  <si>
    <t xml:space="preserve">Świadczenia związane są z pomocą rzeczową dla osób usamodzielniających się </t>
  </si>
  <si>
    <t>Rodziny zastępcze (85204)</t>
  </si>
  <si>
    <t xml:space="preserve">Środki na usamodzielnienie wychowanków </t>
  </si>
  <si>
    <t>Opłacono prowizje bankowe (2.324,-), umowy zlecenia (26.909,-), opłaty pocztowe (168,-)</t>
  </si>
  <si>
    <t>Zasiłki i pomoc w naturze oraz składki na ubezp. społeczne (85214)</t>
  </si>
  <si>
    <t>Ośrodki pomocy społecznej (85219)</t>
  </si>
  <si>
    <t>Wypłata ekwiwalentu za odzież ochronną, woda mineralna</t>
  </si>
  <si>
    <t>Wynagrodzenia osobowe  pracowników</t>
  </si>
  <si>
    <t xml:space="preserve">Wypłata wynagrodzeń </t>
  </si>
  <si>
    <t>Wypłata dodatkowego wynagrodzenia za 2003 rok</t>
  </si>
  <si>
    <t>Paliwo, prasa, art. i sprzęt biurowy, art. gospodarcze, bilety, pieczątki, programy komputerowe, opał, inne</t>
  </si>
  <si>
    <t>Energia elektryczna (12.856,-), energia cieplna (23.795,-), woda (2.239,-), gaz (277,-)</t>
  </si>
  <si>
    <t xml:space="preserve">Awarie instalacji elektrycznej (1.132,-), naprawy i konserwacje sprzętu (2.451,-) oraz instalacji gazowej (174,-), naprawa dachu w magazynie (1.844,-), wymiana okien w punkcie terenowym (9.655,-), naprawa instalacji c.o. (4.042,-), instalacja alarmu (4.822,-), inne (6.369,-)  </t>
  </si>
  <si>
    <t>Prowizje bankowe (10.410,-), opłaty pocztowe (19.700,-), czynsze (2.750,-), nadzór sieciowy (17.429,-), szkolenia (3.880,-), transport (431,-), dezynsekcja (500,-), telefon (13.796,-), badania okresowe (1.331,-), legalizacja gaśnic (173,-), umowa zlecenie (3.847,-), pralnia (146,-), wywóz nieczystości (2.024,-), przegląd samochodu (643,-), inne (1.904,-)</t>
  </si>
  <si>
    <t>Bilety miesięczne (1.788,-) i jednorazowe (1.840,-), ryczałt paliwowy (891,-), delegacje (780,-)</t>
  </si>
  <si>
    <t>Opłaty na rzecz budżetów j.s.t.</t>
  </si>
  <si>
    <t>Kary i odszkodowania wypłacane 
na rzecz osób fizycznych</t>
  </si>
  <si>
    <t>Jednostki specjalistycznego poradnictwa, mieszkania chronione i ośrodki interwencji kryzysowej (85220)</t>
  </si>
  <si>
    <t>Zakupiono pościel (552,-), sprzęt i artykuły gospodarcze (532,-), meble (3.914,-)</t>
  </si>
  <si>
    <t>Koszty zużycia energii elektrycznej (3.006,-), wody (2.094,-), energii cieplnej (1.254,-), gazu (3.646,-)</t>
  </si>
  <si>
    <t>Naprawa i konserwacja urządzeń</t>
  </si>
  <si>
    <t>Prowizje bankowe (165,-), czynsze (2.771,-), transport (445,-), odprowadzanie ścieków (1.315,-), wywóz nieczystości (290,-), pranie (473,-), opłaty pocztowe (85,-), inne (30,-)</t>
  </si>
  <si>
    <t>Usługi opekuńcze i spec. usługi opiekuńcze (85228)</t>
  </si>
  <si>
    <t>Ośrodki wsparcia - Dom Dziennego Pobytu (85203)</t>
  </si>
  <si>
    <t>MOPS
DDP</t>
  </si>
  <si>
    <t xml:space="preserve">Zakup odzieży ochronnej </t>
  </si>
  <si>
    <t>Wypłata wynagrodzeń za 2004 rok</t>
  </si>
  <si>
    <t>Wypłata "trzynastej pensji" za 2003 rok</t>
  </si>
  <si>
    <t>Art. biurowe (541,-), prasa (1.447,-), środki czystości (2.771,-), sprzęt gospodarczy (4.610,-), paliwo (262,-), inne (369,-)</t>
  </si>
  <si>
    <t>Wyżywienie pensjonariuszy DDP</t>
  </si>
  <si>
    <t>Energia elektryczna (4.248,-), cieplna (1.000,-), gaz (427,-), woda (825,-)</t>
  </si>
  <si>
    <t>Usunięto awarię instalacji wodnej</t>
  </si>
  <si>
    <t>ZOM (2.337,-), pranie, prowizje bankowe (1.131,-), RTV (348,-), legalizacje gaśnic (157,-), inne (917,-)</t>
  </si>
  <si>
    <t>Ośrodki wsparcia - Tymczasowe schronienie (85203)</t>
  </si>
  <si>
    <t>MOPS
TS</t>
  </si>
  <si>
    <t>Nagrody i wydatki osob. nie zaliczone do wynagrodzeń</t>
  </si>
  <si>
    <t>Wypłata wynagrodzeń pracowniczych</t>
  </si>
  <si>
    <t>Dodatkowe wynagrodzenie  roczne</t>
  </si>
  <si>
    <t>Artykuły biurowe (791,-), sprzęt gospodarczy (2.125,-), prasa (461,-), środki czystości (2.169,-), paliwo (170,-), materiały do remontu (547,-), opał (24.572,-), gaśnice (200,-), inne (13.961,-)</t>
  </si>
  <si>
    <t xml:space="preserve">Koszt energii elektrycznej (23.470,-), wody (9.663,-), gazu (34,-) </t>
  </si>
  <si>
    <t>Remont łazienki, awaria kanalizacji, malowanie pomieszczeń, położenie wykładziny podłogowej</t>
  </si>
  <si>
    <t>ZOM (4.118,-), pranie (5.028,-), prowizje bankowe (551,-), RTV (174,-), legalizacje gaśnic (186,-), badania okresowe (194,-), usł. transportowe (1.083,-) i kominiarskie (313,-), telefon (1.667,-), opłaty pocztowe (885,-), szkolenie (155,-), szklenie (90,-)</t>
  </si>
  <si>
    <t>Zespoły ds. orzekania o niepełnosprawności (85321)</t>
  </si>
  <si>
    <t>MOPS
ZON</t>
  </si>
  <si>
    <t>Wypłacono wynagrodzenia pracownicze</t>
  </si>
  <si>
    <t>Artykuły biurowe (817,-), art.. gospodarcze (1.031,-), druki (244,-), drzwi (2.000,-), inne (128,-)</t>
  </si>
  <si>
    <t>Uiszczono koszty energii elektrycznej (248,-) i wody (585,-)</t>
  </si>
  <si>
    <t>Montaż drzwi</t>
  </si>
  <si>
    <t>Prowizje bankowe (354,-), umowy zlecenia (5.626,-), wydawanie orzeczeń (5.711,-), telefon (1.423,-), legalizacja gaśnic (53,-), szkolenia (45,-), opłaty pocztowe (1.703,-), badania okresowe (45,-), inne (40,-)</t>
  </si>
  <si>
    <t>Pozostała działalność - Wakacje w mieście (85295)</t>
  </si>
  <si>
    <r>
      <t xml:space="preserve">Świadczenia społeczne </t>
    </r>
    <r>
      <rPr>
        <b/>
        <sz val="9"/>
        <rFont val="Arial"/>
        <family val="2"/>
      </rPr>
      <t>(DOŻYWIANIE W SZKOŁACH)</t>
    </r>
  </si>
  <si>
    <t xml:space="preserve">Zakupiono artykuły gospodarcze </t>
  </si>
  <si>
    <t>Umowa zlecenia, prowizje bankowe</t>
  </si>
  <si>
    <t>Miejski Rzecznik Konsumentów</t>
  </si>
  <si>
    <t>Urzędy gmin (miast i miast na prawach powiatu)</t>
  </si>
  <si>
    <t>Telefon (699,-), prasa fachowa (1604,-), woda mineralna (117,-)</t>
  </si>
  <si>
    <t>Czynsz za lokal (4.924,-), szkolenia, pieczątka, udostępnienie danych, opłaty za telefon</t>
  </si>
  <si>
    <t>Delegacje na szkolenia</t>
  </si>
  <si>
    <t>Odpisy obowiązkowe na ZFŚS</t>
  </si>
  <si>
    <t>MZOPO</t>
  </si>
  <si>
    <t>Miejski Zespół Obsługi Placówek Oświatowych</t>
  </si>
  <si>
    <t>Szkoły podstawowe (80101)</t>
  </si>
  <si>
    <t>Energia elektryczna, gaz-c.o., woda - siedziba związków zawodowych</t>
  </si>
  <si>
    <t>Usuwanie awarii w szkołach podstawowych</t>
  </si>
  <si>
    <t>Usługi kominiarskie, regeneracja gaśnic, dozór techniczny, telefony, wywóz nieczystości - siedziba związków zawodowych</t>
  </si>
  <si>
    <t>Odpis obowiązkowy na ZFŚS (emeryci - byli pracownicy)</t>
  </si>
  <si>
    <t>Przedszkola (80104)</t>
  </si>
  <si>
    <t>Usuwanie awarii w przedszkolach</t>
  </si>
  <si>
    <t>Usuwanie awarii w gimnazjach</t>
  </si>
  <si>
    <t>Dowożenie uczniów do szkół (80113)</t>
  </si>
  <si>
    <t>Przewóz dzieci z dz. Ławki do Wesołej, bilety miesięczne dla dzieci z Gimnazjum Nr 5</t>
  </si>
  <si>
    <t>Usuwanie awarii i przeglądy instalacji gazowej</t>
  </si>
  <si>
    <t>Usuwanie awarii i remonty</t>
  </si>
  <si>
    <t>Usuwanie awarii - mieszkania służbowe</t>
  </si>
  <si>
    <t>Pozostała działalność (85495)</t>
  </si>
  <si>
    <t>Odpisy na ZFŚS dla emerytowanych nauczycieli</t>
  </si>
  <si>
    <t>Zespoły ekonomiczno-administracyjne szkół  (80114)</t>
  </si>
  <si>
    <t>KOSZTY  FUNKCJONOWANIA   MZOPO</t>
  </si>
  <si>
    <t>Wypłata wynagrodzeń dla pracowników administracji i obsługi, nagród jubileuszowych, odpraw emerytalnych</t>
  </si>
  <si>
    <t xml:space="preserve">Środki czystości, art. biurowe, druki, prasa, wydawnictwa </t>
  </si>
  <si>
    <t>Wydatki na pokrycie rachunków za energię elektryczną i wodę</t>
  </si>
  <si>
    <t>Naprawy bieżące sprzętu</t>
  </si>
  <si>
    <t xml:space="preserve">Usługi telekomunikacyjne, informatyczne, wywóz nieczystości, opłaty pocztowe i bankowe, szkolenia </t>
  </si>
  <si>
    <t>Podróże służbowe krajowe pracowników</t>
  </si>
  <si>
    <t>Ubezpieczenie gotówki</t>
  </si>
  <si>
    <t>Pozostałe odsetki</t>
  </si>
  <si>
    <t>Opłata prolongacyjna</t>
  </si>
  <si>
    <t>MDK</t>
  </si>
  <si>
    <t>Młodzieżowy Dom Kultury</t>
  </si>
  <si>
    <t>Placówki wychowania pozaszkolnego (85407)</t>
  </si>
  <si>
    <t xml:space="preserve">Środki  czystości, art. biurowe, kancelaryjne, druki, prasa, wyposażenie </t>
  </si>
  <si>
    <t>Naprawa i konserwacja sprzętu, drobne awarie</t>
  </si>
  <si>
    <t>Usługi telefoniczne, wywóz nieczystości, opłaty pocztowe</t>
  </si>
  <si>
    <t>PPP</t>
  </si>
  <si>
    <t>Poradnia Psychologiczno-Pedagogiczna</t>
  </si>
  <si>
    <t>Zakup aparatów telefonicznych (telefon zaufania)</t>
  </si>
  <si>
    <t>Opłata abonamentu (telefon zaufania)</t>
  </si>
  <si>
    <t>Poradnie psychologiczno-pedagogiczne oraz inne poradnie specjalistyczne (85406)</t>
  </si>
  <si>
    <t>Ekwiwalent za odzież ochronną oraz świadczenia wynikające z przepisów BHP</t>
  </si>
  <si>
    <t>Dodatkowe wynagrodzenie roczne za 2003 rok</t>
  </si>
  <si>
    <t>Składki na ubezpieczenie emerytalne, rentowe i wypadkowe pracowników</t>
  </si>
  <si>
    <t xml:space="preserve">Materiały biurowe, druki, znaczki pocztowe, środki czystości, drobny sprzęt gospodarczy, prenumerata </t>
  </si>
  <si>
    <t>Książki specjalistyczne, pomoce dla dzieci do przeprowadzania badań - materiały szkolne</t>
  </si>
  <si>
    <t>Energia cieplna (c.o.), energia elektryczna, woda</t>
  </si>
  <si>
    <t>Naprawa i konserwacja sprzętu, okratowanie okien-zabezpieczenie sprzętu komputerowego</t>
  </si>
  <si>
    <t xml:space="preserve">Czynsz za lokal, rozmowy telefoniczne, usługi bankowe, szkolenia pracowników i łącze internetowe w związku z otrzymaniem komputerów z MENiS </t>
  </si>
  <si>
    <t>Bilety komunikacji miejskiej</t>
  </si>
  <si>
    <t>Ubezpieczenie komputerów</t>
  </si>
  <si>
    <t>ZFŚS - ustawowy odpis</t>
  </si>
  <si>
    <t>Dokształcanie i doskonalenie nauczycieli (85446)</t>
  </si>
  <si>
    <t xml:space="preserve">Szkolenie rady pedagogicznej </t>
  </si>
  <si>
    <t>PINB</t>
  </si>
  <si>
    <t>Powiatowy Inspektorat Nadzoru Budowlanego</t>
  </si>
  <si>
    <t>Nadzór budowlny (71015)</t>
  </si>
  <si>
    <t>Zadanie to finansowane jest - w przeważającej części - z dotacji celowej Wojewody Śląskiego, środki z budżetu samorządowego są uzupełnieniem niewystarczającej dotacji celowej i wykorzystywane zgodnie z zapotrzebowaniem</t>
  </si>
  <si>
    <t>PUP</t>
  </si>
  <si>
    <t>Powiatowy  Urząd  Pracy</t>
  </si>
  <si>
    <t>Fundusz Pracy (85322)</t>
  </si>
  <si>
    <t>Staże absolwenckie - program aktywizujący młodzież bezrobotną (objęto nim 59 osób przez okres 4 m-cy od II do V. 2004 roku)</t>
  </si>
  <si>
    <t>Składki od staży absolwenckich</t>
  </si>
  <si>
    <t xml:space="preserve">Bilety KZK GOP dla długotrwale bezrobotnych w celu poszukiwania pracy </t>
  </si>
  <si>
    <t>Powiatowe urzędy pracy (85333)</t>
  </si>
  <si>
    <t xml:space="preserve">Wypłacono wynagrodzenia pracownicze </t>
  </si>
  <si>
    <t xml:space="preserve">Składki ubezpieczenia społecznego </t>
  </si>
  <si>
    <t xml:space="preserve">Prenumerata prasy (5.326,-), materiały biurowe, środki czystości i woda mineralna (18.934,-),  wyposażenie (16.362,-) </t>
  </si>
  <si>
    <t>Konserwacja alarmów kasowych</t>
  </si>
  <si>
    <t>Czynsz 41.924,-, usługi telekomunikacyjne 26.612,-, konwój gotówki 11.570,-, prowizje bankowe 3.863,-, inne 6.134,-</t>
  </si>
  <si>
    <t>Delegacje (944,-), ryczałty za używanie samochodów prywatnych w celach służbowych (1.840,-), przejazdy miejscowe (1.216,-)</t>
  </si>
  <si>
    <t>Koszty ubezpieczenia mienia (kasa, sprzęt komputerowy)</t>
  </si>
  <si>
    <t>Środki na dofinansowanie letniego wypoczynku pracowników i ich dzieci</t>
  </si>
  <si>
    <t>P-01</t>
  </si>
  <si>
    <t>Przedszkole nr 1</t>
  </si>
  <si>
    <t>Odzież ochronna i świadczenia wynikające z przepisów BHP, żywienie personelu kuchennego</t>
  </si>
  <si>
    <t>Zakup zabawek i pomocy do prowadzenia zajęć przedszkolnych</t>
  </si>
  <si>
    <t>Koszty zużycia energii elektrycznej, wody i gazu</t>
  </si>
  <si>
    <t>Naprawy oraz konserwacje urządzeń i sprzętu przedszkolnego</t>
  </si>
  <si>
    <t xml:space="preserve">Zakup usług pozostałych </t>
  </si>
  <si>
    <t>Usługi telekomunikacyjne, pocztowe, wywóz nieczystości, szkolenia</t>
  </si>
  <si>
    <t>Delegacje pracowników adm.-obsł. i opiekunów wycieczek</t>
  </si>
  <si>
    <t>P-02</t>
  </si>
  <si>
    <t>Przedszkole nr 2</t>
  </si>
  <si>
    <t xml:space="preserve">Środki  czystości, art. biurowe, kancelaryjne, druki, prasa </t>
  </si>
  <si>
    <t>Czynsz, usługi telekomunikacyjne, pocztowe, wywóz nieczystości, szkolenia</t>
  </si>
  <si>
    <t>P-03</t>
  </si>
  <si>
    <t>Przedszkole nr 3 (likwidacja od IX.2004 roku)</t>
  </si>
  <si>
    <t>Środki czystości, art. biurowe, kancelaryjne, druki, prasa, opał</t>
  </si>
  <si>
    <t>Usługi telekomunikacyjne, pocztowe, wywóz nieczystości</t>
  </si>
  <si>
    <t>P-04</t>
  </si>
  <si>
    <t>Przedszkole nr 3 (od IX.2004 r.) dawne 30</t>
  </si>
  <si>
    <t xml:space="preserve">Środki czystości, art. biurowe, kancelaryjne, druki, prasa </t>
  </si>
  <si>
    <t>P-05</t>
  </si>
  <si>
    <t>Przedszkole nr 4</t>
  </si>
  <si>
    <t xml:space="preserve">Środki czystości, art. biurowe, kancelaryjne, druki, prasa  </t>
  </si>
  <si>
    <t xml:space="preserve">Wyjazdy służbowe prac.admin.-obsł., delegacje nauczycieli - opiekunów wycieczek </t>
  </si>
  <si>
    <t xml:space="preserve">Dopłata do czesnego nauczycieli studiujących i szkolenie rady pedagogicznej </t>
  </si>
  <si>
    <t>P-06</t>
  </si>
  <si>
    <t>Przedszkole nr 5</t>
  </si>
  <si>
    <t>Ubezpieczenie budynku</t>
  </si>
  <si>
    <t>Koszty postępowania sądowego i prokuratorskiego</t>
  </si>
  <si>
    <t xml:space="preserve">Opłaty sądowe </t>
  </si>
  <si>
    <t>P-07</t>
  </si>
  <si>
    <t>Przedszkole nr 6</t>
  </si>
  <si>
    <t>P-08</t>
  </si>
  <si>
    <t>Przedszkole nr 7</t>
  </si>
  <si>
    <t>P-10</t>
  </si>
  <si>
    <t>Przedszkole nr 8</t>
  </si>
  <si>
    <t>Wyjazdy służbowe, delegacje opiekunów wycieczek</t>
  </si>
  <si>
    <t>P-11</t>
  </si>
  <si>
    <t>Przedszkole nr 9 (dawne 29)</t>
  </si>
  <si>
    <t>Delegacje opiekunów wycieczek</t>
  </si>
  <si>
    <t>P-12</t>
  </si>
  <si>
    <t>Przedszkole nr 10</t>
  </si>
  <si>
    <t>Plac zabaw dla dzieci</t>
  </si>
  <si>
    <t>P-13</t>
  </si>
  <si>
    <t>Przedszkole nr 11</t>
  </si>
  <si>
    <t>P-14</t>
  </si>
  <si>
    <t>Przedszkole nr 12</t>
  </si>
  <si>
    <t>Wpłata na Państwowy Fundusz Osób Niepełnosprawnych</t>
  </si>
  <si>
    <t xml:space="preserve">Zapłata rachunków za energię elektryczną, cieplną i wodę </t>
  </si>
  <si>
    <t xml:space="preserve">Naprawa i konserwacja sprzętu, przegląd instalacji gazowej, zerowanie </t>
  </si>
  <si>
    <t xml:space="preserve">Za korzystanie z telefonów przedszkola przez doradcę metdycznego, dopłata do czesnego dla nuczycieli studiujących i szkolenie rady pedagogicznej </t>
  </si>
  <si>
    <t>Ryczałt miesięczny za dojazdy miejscowe dla doradców metodycznych</t>
  </si>
  <si>
    <t>P-15</t>
  </si>
  <si>
    <t>Przedszkole nr 13</t>
  </si>
  <si>
    <t>Szkolenie rady pedagogicznej</t>
  </si>
  <si>
    <t>P-17</t>
  </si>
  <si>
    <t>Przedszkole nr 14</t>
  </si>
  <si>
    <t>P-18</t>
  </si>
  <si>
    <t>Przedszkole nr 15</t>
  </si>
  <si>
    <t>P-19</t>
  </si>
  <si>
    <t>Przedszkole nr 16 (dawne 27)</t>
  </si>
  <si>
    <t>P-23</t>
  </si>
  <si>
    <t>Przedszkole nr 17</t>
  </si>
  <si>
    <t xml:space="preserve">Zakup pomocy dydaktycznych niezbędnych do prowadzenia zajęć w przedszkolu i zabawek </t>
  </si>
  <si>
    <t>Czynsz, usługi telekomunikacyjne, pocztowe, wywóz nieczystości</t>
  </si>
  <si>
    <t>Delegacje</t>
  </si>
  <si>
    <t>P-26</t>
  </si>
  <si>
    <t>Przedszkole nr 18</t>
  </si>
  <si>
    <t>P-27</t>
  </si>
  <si>
    <t>Przedszkole nr 19</t>
  </si>
  <si>
    <t>Podatek od nieruchomości - wynajmowanie pomieszczeń na prowadzenie działalności gospodarczej</t>
  </si>
  <si>
    <t>Plac zabaw, instalacja gazowa</t>
  </si>
  <si>
    <t>P-30</t>
  </si>
  <si>
    <t>Przedszkole nr 20 (dawne 26)</t>
  </si>
  <si>
    <t>Przedszkole nr 23 (likwidacja)</t>
  </si>
  <si>
    <t>Wypłata dodatkowego wynagrodzenia rocznego za 2003 i 2004 rok - likwidacja w 2004 roku</t>
  </si>
  <si>
    <t>P-28</t>
  </si>
  <si>
    <t>Przedszkole nr 28</t>
  </si>
  <si>
    <t>PZOZ Ośrodek Rehabilitacyjno-Opiekuńczy</t>
  </si>
  <si>
    <t>Zakłady opiekuńczo-lecznicze i pielęgnacyjno-opiekuńcze (85117)</t>
  </si>
  <si>
    <t>Wynagrodzenia pracownicze - 28,75 atatu</t>
  </si>
  <si>
    <t>Materiały biurowe, środki czystości, olej opałowy</t>
  </si>
  <si>
    <t>Zakup artykułów spożywczych do żywienia podopiecznych</t>
  </si>
  <si>
    <t>Leki, materiały opatrunkowe, sprzęt jednorazowego użytku</t>
  </si>
  <si>
    <t>Remont basenu, remont dachu budynku ośrodka</t>
  </si>
  <si>
    <t>Usługi telekomunikacyjne, pocztowe, opłaty bankowe</t>
  </si>
  <si>
    <t>Opłaty skarbowe, sądowe, abonament RTV</t>
  </si>
  <si>
    <t>Odpis na ZFŚS</t>
  </si>
  <si>
    <t>Zakup zbiornika na olej opałowy i sprzętu rehabilitacyjnego</t>
  </si>
  <si>
    <t>St.M.</t>
  </si>
  <si>
    <t>Straż Miejska</t>
  </si>
  <si>
    <t>Straż Miejska (75416)</t>
  </si>
  <si>
    <t>Zapłacono za posiłki regeneracyjne, zakupiono sorty mundurowe</t>
  </si>
  <si>
    <t>Wynagrodzenie osobowe pracowników</t>
  </si>
  <si>
    <t>Wypłacono 13-pensję za 2003 rok</t>
  </si>
  <si>
    <t>Obowiązkowe ubezpieczenie społeczne</t>
  </si>
  <si>
    <t>Obowiązkowa składka na FP</t>
  </si>
  <si>
    <t xml:space="preserve">Zakup materiałów i wyposażenia </t>
  </si>
  <si>
    <t>Wydatki na paliwo, filmy fotograficzne, bloczki mandatowe oraz części i akcesoria do pojazdów służbowych, program komputerowy</t>
  </si>
  <si>
    <t>Koszt zużytej energii elektrycznej i gazu</t>
  </si>
  <si>
    <t>Naprawy i przeglądy pojazdów służbowych, wymiana opon</t>
  </si>
  <si>
    <t>Szkolenia pracowników, usługi telefoniczne, wywoływanie zdjęć, przydział częstotliwości, używanie urządzeń radiokomunikacyjnych, ubezpieczenie pojazdów</t>
  </si>
  <si>
    <t xml:space="preserve">Koszty dojazdów służbowych funkcjonariuszy SM </t>
  </si>
  <si>
    <t>Opłaty OC, AC za pojazdy służbowe SM</t>
  </si>
  <si>
    <t>Zakup komputera z oprogramowaniem</t>
  </si>
  <si>
    <t>SP-01</t>
  </si>
  <si>
    <t>Szkoła Podstawowa nr 1</t>
  </si>
  <si>
    <t>Odzież ochronna i świadczenia pracownicze wynikające z przepisów BHP</t>
  </si>
  <si>
    <t>Wynagrodzenia dla pracowników, godziny ponadwymiarowe, nagrody jubileuszowe, odprawy emerytalne</t>
  </si>
  <si>
    <t xml:space="preserve">Składki na Fundusz Pracy </t>
  </si>
  <si>
    <t>Wpłata na PFRON</t>
  </si>
  <si>
    <t>Wydatki na energię elektryczną, energię cieplną i wodę</t>
  </si>
  <si>
    <t>Naprawy oraz konserwacje urządzeń i sprzętu szkolnego</t>
  </si>
  <si>
    <t>Opłaty pocztowe i telekomunikacyjne, wywóz nieczystości, szkolenia, usługi kominiarskie</t>
  </si>
  <si>
    <t>Ubezpieczenie budynku szkolnego</t>
  </si>
  <si>
    <t>Podatek od nieruchomości za wynajmowane pomieszczenia na prowadzenie działalności gospodarczej</t>
  </si>
  <si>
    <t>Wynagrodzenia dla 3 osób pełniących funkcje doradców metodycznych</t>
  </si>
  <si>
    <t>Materiały biurowe dla doradców metodycznych</t>
  </si>
  <si>
    <t>Opłaty za telefony doradców metodycznych, dopłata do czesnego dla nauczycieli studiujących i szkolenia rady pedagogicznej</t>
  </si>
  <si>
    <t>Wynagrodzenia pracowników, godziny p/wymiarowe, nagrody jubileuszowe, odprawy emerytalne</t>
  </si>
  <si>
    <t>Kolonie i obozy oraz inne formy wypoczynku dzieci i młodzieży szkolnej, a także szkolenia młodzieży (85412)</t>
  </si>
  <si>
    <t xml:space="preserve">Zielone szkoły </t>
  </si>
  <si>
    <t>SP-02</t>
  </si>
  <si>
    <t>Szkoła Podstawowa nr 2</t>
  </si>
  <si>
    <t>Wynagrodzenia dla pracowników, godziny p/wymiarowe, nagrody jubileuszowe, odprawy emerytalne</t>
  </si>
  <si>
    <t>Wydatki na  energię elektryczną, energię cieplną i wodę</t>
  </si>
  <si>
    <t>Pracownia komputerowa, naprawy oraz konserwacje urządzeń i sprzętu szkolnego</t>
  </si>
  <si>
    <t>Opłaty pocztowe i telekomunikacyjne, wywóz nieczystości, szkolenia</t>
  </si>
  <si>
    <t>SP-03</t>
  </si>
  <si>
    <t>Szkoła Podstawowa nr 3</t>
  </si>
  <si>
    <t xml:space="preserve">Składki  na Fundusz Pracy </t>
  </si>
  <si>
    <t>Środki czystości, gospodarcze, art. biurowe, kancelaryjne, druki, prasa, opał</t>
  </si>
  <si>
    <t>Naprawy oraz konserwacje urządzeń i sprzętu szkolnego, adaptacja pomieszczeń P-3 na sale lekcyjne</t>
  </si>
  <si>
    <t>Opłaty telefoniczne, pocztowe, wywóz nieczystości, szkolenia</t>
  </si>
  <si>
    <t>SP-04</t>
  </si>
  <si>
    <t>Szkoła Podstawowa nr 4 (Zespół Szkół Sportowych)</t>
  </si>
  <si>
    <t>Dożywianie sportowców</t>
  </si>
  <si>
    <t>Wydatki na pomoce dydaktyczne,  książki do biblioteki szkolnej</t>
  </si>
  <si>
    <t>Naprawy oraz konserwacje urządzeń i sprzętu szkolnego, pracownia komputerowa</t>
  </si>
  <si>
    <t>Opłaty pocztowe i telekomunikacyjne, wywóz nieczystości, szkolenia, korzystanie z basenu, dozór techniczny, pracownia komputerowa-szkolenia, internet</t>
  </si>
  <si>
    <t>Dofinansowanie imprezy "Ja już wybrałem-żyję zdrowo"</t>
  </si>
  <si>
    <t>SP-05</t>
  </si>
  <si>
    <t>Szkoła Podstawowa nr 5 (likwidacja)</t>
  </si>
  <si>
    <t>Szkoly podstawowe (80101)</t>
  </si>
  <si>
    <t>SP-18</t>
  </si>
  <si>
    <t>Szkoła Podstawowa nr 5 (dawna 18)</t>
  </si>
  <si>
    <t>Środki czystości, art. biurowe, kancelaryjne, prasa</t>
  </si>
  <si>
    <t>Naprawa i konserwacja urządzeń szkolnych</t>
  </si>
  <si>
    <t>Zakup kserokopiarki</t>
  </si>
  <si>
    <t>Odpis na Zakładowy Fundusz Świadczeń Socjalnych</t>
  </si>
  <si>
    <t>SP-06</t>
  </si>
  <si>
    <t>Szkoła Podstawowa nr 6</t>
  </si>
  <si>
    <t>Środki czystości, artykuły biurowe i kancelaryjne, druki, prasa</t>
  </si>
  <si>
    <t>Pomoce dydaktyczne, zakup książek do biblioteki szkolnej</t>
  </si>
  <si>
    <t>Opłaty pocztowe i telekomunikacyjne, wywóz nieczystości, szkolenia, opłata za basen</t>
  </si>
  <si>
    <t>SP-07</t>
  </si>
  <si>
    <t>Szkoła Podstawowa nr 7</t>
  </si>
  <si>
    <t>Wydatki na pomoce dydaktyczne,książki do biblioteki szkolnej</t>
  </si>
  <si>
    <t xml:space="preserve">Opłaty pocztowe i telekomunikacyjne, wywóz nieczystości, szkolenia </t>
  </si>
  <si>
    <t>SP-09</t>
  </si>
  <si>
    <t>Szkoła Podstawowa nr 9</t>
  </si>
  <si>
    <t>Różne wydatki na rzecz osób fizycznych</t>
  </si>
  <si>
    <t xml:space="preserve">Skł. na Fundusz Pracy </t>
  </si>
  <si>
    <t>Wynagrodzenia dla 1 osoby pełniącej funkcję doradcy metodycznego</t>
  </si>
  <si>
    <t>Opłata za telefon doradcy metodycznego, dopłata do czesnego dla studiujących nauczycieli i szkolenie rady pedagogicznej</t>
  </si>
  <si>
    <t>SP-10</t>
  </si>
  <si>
    <t>Szkoła Podstawowa nr 10</t>
  </si>
  <si>
    <t>Żywienie personeku kuchennego</t>
  </si>
  <si>
    <t>SP-11</t>
  </si>
  <si>
    <t>Szkoła Podstawowa nr 11</t>
  </si>
  <si>
    <t xml:space="preserve">Delegacje pracowników-studia, kursy, szkolenia, wycieczki </t>
  </si>
  <si>
    <t>SP-12</t>
  </si>
  <si>
    <t>Szkoła Podstawowa nr 12</t>
  </si>
  <si>
    <t>SP-13</t>
  </si>
  <si>
    <t>Szkoła Podstawowa nr 13</t>
  </si>
  <si>
    <t>Naprawa i konserwacja urządzeń szkolnych, pracownia komputerowa</t>
  </si>
  <si>
    <t>Opłaty za telefony doradców metodycznych, dopłata do czesnego dla studiujących nauczycieli i szkolenie rady pedagogicznej</t>
  </si>
  <si>
    <t>SP-14</t>
  </si>
  <si>
    <t>Szkoła Podstawowa nr 14</t>
  </si>
  <si>
    <t>SP-15</t>
  </si>
  <si>
    <t>Szkoła Podstawowa nr 15</t>
  </si>
  <si>
    <t>Środki czystości, art. biurowe, druki, prasa</t>
  </si>
  <si>
    <t>Wypłata wynagrodzeń pracowników,  godziny p/wymiarowe, nagrody jubileuszowe, odprawy emerytalne</t>
  </si>
  <si>
    <t>SP-16</t>
  </si>
  <si>
    <t>Szkoła Podstawowa nr 16</t>
  </si>
  <si>
    <t>SP-17</t>
  </si>
  <si>
    <t>Szkoła Podstawowa nr 17</t>
  </si>
  <si>
    <t>Naprawa i konserwacja instalacji i urządzeń szkolnych</t>
  </si>
  <si>
    <t>zakup usług zdrowotnych</t>
  </si>
  <si>
    <t>SP-24</t>
  </si>
  <si>
    <t>Szkoła Podstawowa nr 24</t>
  </si>
  <si>
    <t>Swietlice szkolne (85401)</t>
  </si>
  <si>
    <t>Wypłata wynagrodzeń dla pracowników, godziny p/wymiarowe, nagrody jubieuszowe, odprawy emerytalne</t>
  </si>
  <si>
    <t>ŚP-W</t>
  </si>
  <si>
    <t>Świetlica Profilaktyczno-Wychowawcza</t>
  </si>
  <si>
    <t>Środki przeznaczone na pomoc zdrowotną dla nauczycieli; wypłata następuje na wniosek pracownika</t>
  </si>
  <si>
    <t>Wypłacono wynagrodzenia pracowników</t>
  </si>
  <si>
    <t>Art. biurowe, środki czystości, wyposażenie, materiały do drobnych napraw, art. do zajęć świetlicowych</t>
  </si>
  <si>
    <t xml:space="preserve">Środki żywności do przygotowywania posiłków dla wychowanków </t>
  </si>
  <si>
    <t>Koszty energii elektrycznej, cieplnej, wody i kanalizacji</t>
  </si>
  <si>
    <t>Naprawy sprzętu oraz przeglądy techniczne urządzeń, np. ksero, usunięto poważną awarię urządzenia doprowadzającą zimną wodę do budynku, zainstalowano urządzenia doprowadzające ciepłą wodę</t>
  </si>
  <si>
    <t>Koszty łączności, wywozu nieczystości, opłat bankowych i pocztowych, szkoleń pracowników, usług informatycznych</t>
  </si>
  <si>
    <t>Opłacono koszty podróży służbowych pracowników</t>
  </si>
  <si>
    <t>Pozostała działalność (85295)</t>
  </si>
  <si>
    <t>Odpis obowiązkowy na ZFŚS - za emerytowanego nauczyciela</t>
  </si>
  <si>
    <t>WZK</t>
  </si>
  <si>
    <t>Wydział Bezpieczeństwa Publicznego i Reagowania Kryzysowego</t>
  </si>
  <si>
    <t>Komendy powiatowe Policji (75405)</t>
  </si>
  <si>
    <t>Wpłaty jednostek na rzecz środków specjalnych</t>
  </si>
  <si>
    <t>Finansowanie ustawowych zadań Policji wykonywanych w czasie przekraczającym normy czasu pracy funkcjonariuszy</t>
  </si>
  <si>
    <t>Należności dzielnicowych z tytułu umundurowania</t>
  </si>
  <si>
    <t xml:space="preserve">Świadczenia społeczne </t>
  </si>
  <si>
    <t>Uposażenia żonierzy zawodowych i nadterminowych oraz funkcjonariuszy</t>
  </si>
  <si>
    <t>Wynagrodzenia i nagrody okolicznościowe dzielnicowych</t>
  </si>
  <si>
    <t>Pozostałe należności żołnierzy zawodowych i nadterminowych oraz funkcjonariuszy</t>
  </si>
  <si>
    <t>Obsługa techniczna</t>
  </si>
  <si>
    <t>Nagrody roczne dla żołnierzy zawodowych
 i nadterminowych oraz funkcjonariuszy</t>
  </si>
  <si>
    <t>Wypłata "13" dzielnicowych</t>
  </si>
  <si>
    <t>Zakup materiałów i wyposażenia dla dzielnicowych</t>
  </si>
  <si>
    <t>Opłaty czynszu za punkty konsultacyjne Policji i Straży Miejskiej</t>
  </si>
  <si>
    <t>Delegacje dzielnicowych</t>
  </si>
  <si>
    <t>Wpłaty jednostek na rzecz środków specjalnych na finansowanie lub dofinansowanie zadań inwestycyjnych</t>
  </si>
  <si>
    <t>Prace modernizacyjno-adaptacyjne budynku i zaplecza KM Policji w M-cach</t>
  </si>
  <si>
    <t>Ochotnicze straże pożarne (75412)</t>
  </si>
  <si>
    <t xml:space="preserve">Dotacja podmiotowa z budżetu dla jednostek nie 
zaliczanych do sektora finansów publicznych </t>
  </si>
  <si>
    <t>Utrzymanie bieżące OSP</t>
  </si>
  <si>
    <t>Dotacja celowa z budżetu na finansowanie lub dofinansowanie zadań zleconych do realizacji pozostałym jednostkom niezaliczanym do sektora finansów publicznych</t>
  </si>
  <si>
    <t>Zakup wyposażenia dla reprezentacji sportowej OSP</t>
  </si>
  <si>
    <t>Ubezpieczenie OSP</t>
  </si>
  <si>
    <t>Obrona cywilna (75414)</t>
  </si>
  <si>
    <t>Kontynuacja programu "Bezpieczna szkoła" - zakup nagród (7.723,-), Kontynuacja programu "Bezpieczne przedszkole" - dofinansowanie zabawy edukacyjnej "Kacper-dziecko bezpieczne na drodze" (2.414,-),  Zakup pucharów, dyplomów i książek na nagrody oraz artykułów na poczęstunek w eliminacjacj szkolnych drużyn PCK (1.260,-), Zakup nagrody dla finalisty II Ogólnopolskich Zawodów dla Dzielnicowych (1.499,-), Zakup maskotki SZNUPEK dla dzieci szkół podstawowych (1.000,-), POADA szklenie w trybie alarmowym członków formacji (667,-), Zakup środków spożywczych na poczęstunek dla uczestników warsztatów "Narkotyki w szkole-procedury przeciwdziałania" (440,-), zabezpieczenie logistyczne akcji ratowniczych (300,-), Zakup pucharów, dyplomów i książek na nagrody w zawodach rejonowych drużyn OC w "Konkursie wiedzy o OC" (969,-), Zakup środków do konserwacji sprzętu i utrzymania magazynu OC (299,-)</t>
  </si>
  <si>
    <t xml:space="preserve">Energia dla magazynu OC i punktu konsultacyjnego w dz. Wesoła </t>
  </si>
  <si>
    <t xml:space="preserve">Utrzymanie, przegląd i konserwacja sprzętu w magazynie OC </t>
  </si>
  <si>
    <t>Kontynuacja programu "Bezpieczne przedszkole" - dofinansowanie zabawy edukacyjnej "Kacper - dziecko bezpieczne na drodze" (3.500,-), udział członków PCK w kursie ratowników medycznych z certyfikatem UE (1.600,-), sukcesywna wymiana sprzętu ochrony dróg oddechowych i skóry - utylizacja (3.000,-), szkolenie kadry kierowniczej miasta, wchodzącej w skład MZRK (2.743,-), poczęstunek dla uczestników Zawodów Rejonowych Szkolnych Drużyn PCK (500,-), czynsz za punkty konsultacyjne WBPiRK (8.841,-), współfinansowanie Wojewódzkiego Konkursu "Bezpieczeństwo na drodze" w ramach akcji "Bezpieczna szkoła" (3.955,-), Porozumienie między Szkołą Policji w katowicach, Prezydentem Miasta i Stowarzyszeniem "Bezpieczne Miasto" (6.051,-), poczęstunek dla uczestników finału Konkursu Wiedzy o OC (298,-), popularyzacja zagadnień ochrony porządku publicznego (2.999,-), opłata za orzeczenie komisji lekarskiej MSWiA (156,-)</t>
  </si>
  <si>
    <t>Ubezpieczenie festynu  w ramach zadania "Bezpieczna szkoła"</t>
  </si>
  <si>
    <t>Środki na zakup 3 lekkich kuloodpornych kamizelek dla Straży Miejskiej</t>
  </si>
  <si>
    <t>WArch</t>
  </si>
  <si>
    <t>Wydział Budownictwa, Urbanistyki i Architektury</t>
  </si>
  <si>
    <t>Jednostki organizacji i nadzoru inwestycyjnego (71002)</t>
  </si>
  <si>
    <t>Opracowano warianty koncepcji układu komunikacyjnego dot. powiązania "terenów inwestycyjnych" Mysłowic w obrębie Brzezinki - rejon ul. Dzióbka z drogą S1 - wschodnia obwodnica GOP, w tym co najmniej 1 wariant jako pełnny węzeł komunikacyjny; wystąpiono do GDDKiA celem rozpoczęcia procedury mającej na celu uzyskanie stosownego uzgodnienia (razem 33.550,-); zamieszczono ogłoszenia w dodatku lokalnym do "G.W." z dn. 28.05.2004 r. (476,-); zlecono wykonanie reprodukcji map zasadniczych obszaru M-c (1.910,-), wykonano odbitki niestandardowe z projektu architektoniczno-budowlanego budynku jednorodzinnego przy ul. Kotarbińskiego/Szerburg-Zarembiny (15,-), wykonano mapy do celów projektowych z zakresu S+U+W+E, obejmującej kwartał zawarty między ul. Szopena, Moniuszki i Okrzei o pow. 10ha (10.736,-), wykonanie mapy do celów projektowych w zakresie S+U+W+E, obejmującej kwartał zawarty między ul. Jodłową, 1000-lecia PP, Mikołowską, Janowską o pow. 11 ha (11.812,-), wykonanie mapy do celów projektowych w zakresie S+U+W+E, obejmującej kwartał zawarty między ul. Gagarina i Ziołową (7.405,-)</t>
  </si>
  <si>
    <t>Plany zagospodarowania przestrzennego (71004)</t>
  </si>
  <si>
    <t>Materiały eksploatacyjne do plotera marki HP Designjet 500 oraz sprzęt komputerowy</t>
  </si>
  <si>
    <t>Opracowano projekt 28 zmian fragmentów miejscowego planu ogólnego  zagospodarowania przestrzennego (22.875,-), zmian fragmentów miejscowego planu zagospodarowania przestrzennego Dziećkowic (13.725,-)</t>
  </si>
  <si>
    <t>Sprzęt komputerowy wraz z niezbędnym oprogramowaniem wspomagającym projektowanie</t>
  </si>
  <si>
    <t>Ochrona i konserwacja zabytków (92120)</t>
  </si>
  <si>
    <t>Dotacja podmiotowa z budżetu dla pozostałych jednostek sektora finansów publicznych</t>
  </si>
  <si>
    <t>Dotacja na prace remontowo-konserwatorskie w kościele p.w. Św. Piotra i Pawła, polegające na pełnej konserwacji ambony</t>
  </si>
  <si>
    <t>Dotacja dla Parafii Św. Krzyża na dofinansowanie prac konserwatorskich prowadzonych w kościele Narodzenia NMP</t>
  </si>
  <si>
    <t xml:space="preserve">Dokumentacja zdjęciowa w zakresie elewacji i detalu architektonicznego w budynkach śródmieścia Mysłowic </t>
  </si>
  <si>
    <t>Fn</t>
  </si>
  <si>
    <t>Wydział Budżetu</t>
  </si>
  <si>
    <t>Obsługa papierów wartościowych, kredytów
 i pożyczek j.s.t. (75702)</t>
  </si>
  <si>
    <t>Rozliczenia z bankami związane z obsługą długu publicznego</t>
  </si>
  <si>
    <t>Różne rozliczenia finansowe (75814)</t>
  </si>
  <si>
    <t>Wpływy z wpłat jednostek samorządu terytorialnego do budżetu państwa</t>
  </si>
  <si>
    <t>Urzędy gmin (miast i miast na prawach powiatu) (75023)</t>
  </si>
  <si>
    <t>Niewłaściwe obciążenia oraz uznania rachunków bieżących</t>
  </si>
  <si>
    <t>Domy i ośrodki kultury, świetlice i kluby (92109)</t>
  </si>
  <si>
    <t>R O Z C H O D Y</t>
  </si>
  <si>
    <t>Spłaty otrzymanych krajowych pożyczek i kredytów</t>
  </si>
  <si>
    <t>Spłaty rat kredytu</t>
  </si>
  <si>
    <t>WEKiS</t>
  </si>
  <si>
    <t>Wydział Edukacji</t>
  </si>
  <si>
    <t>Stypendia oraz inne formy pomocy dla uczniów</t>
  </si>
  <si>
    <t>Wyprawka szkolna dla uczniów I klas SP</t>
  </si>
  <si>
    <t>Dowożenie uczniów  do szkół (80113)</t>
  </si>
  <si>
    <t>Składki na ubezpieczenie społeczne</t>
  </si>
  <si>
    <t>Wypłata należności za przewóz dzieci do szkół i placówek oraz za  sprawowanie opieki nad dziećmi niepełnosprawnymi</t>
  </si>
  <si>
    <t>Dotacja podmiotowa z budżetu dla niepublicznej szkoły lub innej niepublicznej placówki oświatowo-wychowawczej</t>
  </si>
  <si>
    <t>Dotacja dla LO dla dorosłych prowadzonego przez WUR Sp. z o.o.</t>
  </si>
  <si>
    <t xml:space="preserve">Dotacja dla LO dla dorosłych prowadzonego przez Niepubliczne Centrum Kształcenia Ustawicznego Sp. z o.o. </t>
  </si>
  <si>
    <t xml:space="preserve">Dotacja dla Policealnego Studium Zawodowego "Akademia Viessmann" i Policealnego Studium Zawodowego  WUR </t>
  </si>
  <si>
    <t>Komisje egzaminacyjne (80145)</t>
  </si>
  <si>
    <t xml:space="preserve">Zapłata za udział ekspertów w komisjach egzaminacyjnych </t>
  </si>
  <si>
    <t>Dotacje celowe przekazane dla powiatu na zadania bieżące realizowane na podstawie porozumień (umów) między j.s.t.</t>
  </si>
  <si>
    <t xml:space="preserve">Dotacje przekazywane zgodnie z porozumieniami między miastem Mysłowice, a: 1) miastem Katowice - w zakresie korzystania z usług Specjalistycznej PP, 2) miastem Gliwice - na dokształcanie uczniów klas wielozawodowych z ZSP Nr 1 i ZSP Nr 3, </t>
  </si>
  <si>
    <t>Wypłata zapomóg zdrowotnych dla nauczycieli</t>
  </si>
  <si>
    <t xml:space="preserve">Nagrody dla dyrektorów z okazji Dnia Edukacji Narodowej </t>
  </si>
  <si>
    <t xml:space="preserve">Składki ZUS od nagród </t>
  </si>
  <si>
    <t xml:space="preserve">Składki FP od nagród  </t>
  </si>
  <si>
    <t>Wiązanki okolicznościowe, artykuły spożywcze (obsługa Komisji do spraw awansu zawodowego nauczycieli, Komisji konkursowych), specjalistyczne wydawnictwa</t>
  </si>
  <si>
    <t>Środki na zorganizowanie poczęstunku z okazji nadania nauczycielom kolejnego stopnia awansu zawodowego i z okazji Dnia Edukacji Narodowej, ogłoszenie o konkursie na dyrektora szkoły w "Dz.Z." i "GW"</t>
  </si>
  <si>
    <t>Realizacja programów profilaktycznych w szkołach</t>
  </si>
  <si>
    <t>Specjalne ośrodki wychowawcze (85402)</t>
  </si>
  <si>
    <t>Dotacja podmiotowa z budżetu dla niepublicznej jednostki systemu oświaty</t>
  </si>
  <si>
    <t xml:space="preserve">Dotacja dla Specjalnego Ośrodka Wychowawczego prowadzonego przez Zgromadzenie Sióstr Miłosierdzia im. Św. K. Boromeusza </t>
  </si>
  <si>
    <t>Kolonie i obozy oraz inne formy wypoczynku dzieci i młodzieży szkolnej (85412)</t>
  </si>
  <si>
    <t>Pomoc materialna dla uczniów (85415)</t>
  </si>
  <si>
    <t xml:space="preserve">Wypłacono stypendia dla zdolnej młodzieży; zgodnie z decyzją Komisji Stypendialnej </t>
  </si>
  <si>
    <t>Wydział Geodezji i Katastru</t>
  </si>
  <si>
    <t>Pozostała działalność (70095)</t>
  </si>
  <si>
    <t>SIT-zakup sprzętu komputerowego i oprogramowania</t>
  </si>
  <si>
    <t>WGN</t>
  </si>
  <si>
    <t>Wydział  Gospodarki Gruntami</t>
  </si>
  <si>
    <t>Gospodarka gruntami i nieruchomościami (70005)</t>
  </si>
  <si>
    <t>Operaty szacunkowe nieruchomości (76.982,-), uzgodnienia branżowe (4.134,-), akty notarialne+wypisy (2.041,-), znaki sądowe (1.145,-), ogłoszenia prasowe (23.710,-), inwentaryzacja lokali mieszkalnych (35.808,-), mapy i opisy (3.770,-)</t>
  </si>
  <si>
    <t>Opłata za wyłączenie gruntów rolnych z produkcji rolnej (341,-), opłaty sądowe (22.332,-)</t>
  </si>
  <si>
    <t>Opłaty na rzecz budżetu państwa</t>
  </si>
  <si>
    <t>Koszt użytkowania wieczystego gruntu Skarbu Państwa</t>
  </si>
  <si>
    <t>Uiszczenie kosztów sądowych</t>
  </si>
  <si>
    <t xml:space="preserve">Zakupiono nieruchomości przy ul. Fabrycznej 10 (500.000,-), ul. Laryskiej 21 (439.394,-) </t>
  </si>
  <si>
    <t>Opracowania geodezyjne i kartograficzne (71014)</t>
  </si>
  <si>
    <t xml:space="preserve">Dokumentacja geodezyjna do założenia KW oraz do wydania decyzji Wojewody (21.045,-), roboty geodezyjne, w celu przygotowania nieruchomości do obrotu prawnego (76.532,-) </t>
  </si>
  <si>
    <t>Kult.</t>
  </si>
  <si>
    <t>Wydział Kultury i Sportu</t>
  </si>
  <si>
    <t>Zadania w zakresie upowszechniania turystyki (63003)</t>
  </si>
  <si>
    <t>Opracowanie programu rozwoju i promocji infrastruktury turystycznej dla miasta Mysłowice</t>
  </si>
  <si>
    <t>Puchar lata w Piłce Siatkowej, organizacja imprez Mikołajkowych</t>
  </si>
  <si>
    <t>Pozostała działalność (85195)</t>
  </si>
  <si>
    <t>Impreza promująca zdrowie i zdrowy styl życia "XVI Memoriał Jerzego Chromika"</t>
  </si>
  <si>
    <t>Dotacja podmiotowa z budżetu dla instytucji kultury</t>
  </si>
  <si>
    <t>Przekazano dotacje dla MOKiS "Trójkąt" zgodnie z harmonogramem</t>
  </si>
  <si>
    <t>Centra kultury i sztuki (92113)</t>
  </si>
  <si>
    <t>Przekazano dotację dla MCK zgodnie z harmonogramem</t>
  </si>
  <si>
    <t>Biblioteki (92116)</t>
  </si>
  <si>
    <t>Przekazano dotację  dla MBP</t>
  </si>
  <si>
    <t>Muzea (92118)</t>
  </si>
  <si>
    <t>Dział Historii Miasta</t>
  </si>
  <si>
    <t>Pozostała działalność (92195)</t>
  </si>
  <si>
    <t>Środki od Wojewody Śląskiego dla MCK</t>
  </si>
  <si>
    <t>Zakup nagród na konkursy organizowane przez szkoły, zakup upominków (zabawek, słodyczy) dla dzieci z Domu Małego Dziecka, TPD, dzieci biorących udział w imprezach z okazji "Dnia Dziecka" i "Mikołaja", nagrody na konkurs z okazji "Dni Mysłowic", zakup pucharów i książek na nagrody</t>
  </si>
  <si>
    <t>Organizacja imprez (Wielka Orkiestra Świątecznej Pomocy, Przegląd Zespołów Młodzieżowych, Akcje Zima i Lato, Dzień Dziecka, Majówka, Mediavawe, Świętojańskie Dni Mysłowic, Festiwal Teatrów Ulicznych, Mikołaje), druk plakatów i zaproszeń, ochrona imprez oraz transport</t>
  </si>
  <si>
    <t>Pozostała działalność (92695)</t>
  </si>
  <si>
    <t>Dotacja przedmiotowa z budżetu dla zakładu  budżetowego</t>
  </si>
  <si>
    <t>Dotacja dla MOSiR</t>
  </si>
  <si>
    <t>Dotacja celowa z budżetu na finansowanie lub dofinansowanie zadań zleconych do realizacji stowarzyszeniom</t>
  </si>
  <si>
    <t xml:space="preserve">Dotacje na dofinansowanie zadań zleconych do realizacji stowarzyszeniom sportowym </t>
  </si>
  <si>
    <t>Zakup nagród na imprezy: Dzień Dziecka, Rajd Nawigacyjny MYSŁAW, Dni Mysłowic, zawody wędkarskie z okazji Dni Mysłowic, turnieje skata, piłki nożnej i tenisa stołowego, turniej judo, inauguracja szkolnego roku sportowego, Akcja Lato, Mikołaje</t>
  </si>
  <si>
    <t>Druk kalendarzy sportowych, dyplomów, przewóz dzieci na imprezę sportową "Edukacja poprzez sport", umowy kontraktowe z MOSiR na "prowadzenie sekcji miejskich", "sportu szkolnego", organizacja imprezy XXXII Cross Sportu, wynajem basenu kąpielowego w ramach Akcji Zima i Ogólnopolskiego Turnieju Młodziczek w piłce siatkowej, Turniej drużynowy w zapasach, Międzynarodowy Turniej Piłki Nożnej Trampkarzy rocznik 1990, Międzynarodowy Cross "Trójkata Trzech Cesarzy", IV Turniej judo, Mistrzostwa Polski w siatkówce plażowej Juniorek i Juniorów</t>
  </si>
  <si>
    <t>Dotacje celowe z budżetu na finansowanie lub dofinansowanie kosztów realizacji inwestycji i zakupów inwestycyjnych zakładów budżetowych</t>
  </si>
  <si>
    <t>Dotacja inwestycyjna dla MOSiR</t>
  </si>
  <si>
    <t>ZOŚiR</t>
  </si>
  <si>
    <t>Wydział Ochrony Środowiska i Rolnictwa</t>
  </si>
  <si>
    <t>01030</t>
  </si>
  <si>
    <t>Izby Rolnicze (01030)</t>
  </si>
  <si>
    <t>Wpłaty gmin na rzecz izb rolniczych</t>
  </si>
  <si>
    <t>Zgodnie z ustawą o izbach rolniczych dokonano wpłaty 2% od uzyskanych wpływów z podatku rolnego na rzecz Śląskiej Izby Rolniczej</t>
  </si>
  <si>
    <t>01095</t>
  </si>
  <si>
    <t>Pozostała działalność (01095)</t>
  </si>
  <si>
    <t>Zakup paszy na zimowe dokarmianie zwierzyny leśnej (7.000,-) oraz zakup ptaków z hodowli wolierowej (1.000,-)</t>
  </si>
  <si>
    <t>02002</t>
  </si>
  <si>
    <t>Nadzór na gospodarką leśną (02002)</t>
  </si>
  <si>
    <t>Prowadzenie nadzoru nad lasami będącymi własnościa gminy o powierzchni 17,94 ha</t>
  </si>
  <si>
    <t>Pozostała działalność (90095)</t>
  </si>
  <si>
    <t>Zakup baterii i filmu do aparatu fotograficznego</t>
  </si>
  <si>
    <t>Wywołanie filmu+odbitki, opinie, ekspertyzy dotyczące postępowań administracyjnych (9.667,-), ochrona prawna cennych obiektów przyrodniczych (7.930,-), plan gospodarki odpadami (43.920,-)</t>
  </si>
  <si>
    <t>WOrg</t>
  </si>
  <si>
    <t>Wydział Organizacyjny</t>
  </si>
  <si>
    <t>Jubileusze w USC (40.600,-), refundacja okularów (3.309,-), dopłaty do czesnego (19.500,-)</t>
  </si>
  <si>
    <t xml:space="preserve">Wypłacono wynagrodzenia pracownicze (Z powodu braku środków na ZUS i FP, wynagrodzenia za XII.2004 r. i podatek za XI i XII. 2004 r. przekazano w I.2005 r.) </t>
  </si>
  <si>
    <t>Odprowadzono obowiązkowe składki (Z powodu braku środków nie zapłacono składek za XI i XII.2004 r., zobowiązania pokryto w I.2005 r.)</t>
  </si>
  <si>
    <t>Odprowadzono obowiązkowe składki (Z powodu braku środków na ZUS i FP za XI i XII zapłacono w I.2005 r.)</t>
  </si>
  <si>
    <t xml:space="preserve">Wpłaty liczone są co miesiąc, zależą od wskaźnika - proporcjonalnie do osób zatrudnionych </t>
  </si>
  <si>
    <t xml:space="preserve"> Materiały biurowe (65.363,-), toner do kopiarek (18.852,-), środki czystości (17.169,-), wyposażenie (150.918,-), artykuły spożywcze (34.075,-), paliwo (10.799,-), prasa, książki, druki (75.961,-), oprawa jubileuszy w USC (2.151,-) i kwiaty (2.388,-), oprogramowanie (13.061,-), druki (4.612,-), zakupy dla ZŚR (70.842,-), akcesoria komputerowe (64.061,-), inne</t>
  </si>
  <si>
    <t>Gaz (65.451,-), energia elektryczna (84.604,-),  woda (11.672,-), media ul. Krakowska 14 (78.239,-), ogrzewanie PEC (1.017,-)</t>
  </si>
  <si>
    <t>Konserwacja samochodów, kopiarek, sieci telefonicznej (40.085,-), przegląd instalacji c.o., gaz, kominów (5.176,-), awarie (12.614,-), remonty (131.294,-)</t>
  </si>
  <si>
    <t xml:space="preserve">Zakup usług  zdrowotnych  </t>
  </si>
  <si>
    <t>Badania wstępne, okresowe i kontrolne pracowników (Za badania wykonane w XII.2004 r. zapłacono w I.2005 r.)</t>
  </si>
  <si>
    <t>Opłaty pocztowe (328.667,-), telefoniczne (250.620,-), wywóz śmieci (2.829,-), druki i kwity opłaty targowej (30.589,-), usługi introligatorskie (1.788,-), usługi czystościowe (5.736,-), czynsze za lokale (7.673,-), opłaty rtv (2.618,-), prowizja bankowa (34.889,-), umowy zlecenia (48.904,-), dzierżawa pojemników na wodę (931,-), szkolenia (49.099,-), pieczęcie (8.192,-), przegląd platform dla niepełnosprawnych - USC (138,-), opinie techniczne (3.492,-), ogłoszenia prasowe (4.490,-), druk wizytówek (1.369,-), dzierżawa pomieszczeń ul. Krakowska 14 (128.940,-), konsumpcja (8.176,-), obsługa informatyczna (132.522,-), inne (38.934,-)</t>
  </si>
  <si>
    <t>Delegacje (19.117,-), ryczałty za używanie samochodów prywatnych (42.035,-), bilety (19.854,-)</t>
  </si>
  <si>
    <t>Wyjazd delegacji z miasta do Czech</t>
  </si>
  <si>
    <t>Opłata skarbowa (24,-), opłata za korzystanie ze środowiska (156,-), ubezpieczenia pojazdów (2.615,-), opłaty komornicze (74.626,-), ubezp. komputerów w BOM (533,-)</t>
  </si>
  <si>
    <t>Najwięcej wydatkuje się w okresie letnim (dopłaty do wczasów)</t>
  </si>
  <si>
    <t>Wydatki realizuje się w miarę potrzeb</t>
  </si>
  <si>
    <t>Zakup serwera (32.653,-), notebooke'a (6.994,-), programów (4.392,-), sejfu dla BOM (3.624,-), zastawów komputerowych (4.810,-), kopiarki (20.000,-), licencji programu antywirusowego (6.527,-)</t>
  </si>
  <si>
    <t>Zakup mebli dla Zespołu Świadczeń Rodzinnych</t>
  </si>
  <si>
    <t>ZPiS</t>
  </si>
  <si>
    <t>Wydział Promocji Miasta i Informacji o Unii Europejskiej</t>
  </si>
  <si>
    <t>Pozostała działalność (75095)</t>
  </si>
  <si>
    <t>Granty (dotacje ) dla organizacji pozarządowych</t>
  </si>
  <si>
    <t>Materiały niezbędne do organizacji festynu "Europa bez granic"</t>
  </si>
  <si>
    <t>Obsługa delegacji z Niemiec, Czech, Macedonii, Słowenii, gadżety reklamowe, reklama w mediach, organizacja festynu "Europa bez granic", materiały, akcje, przedsięwzięcia promujące miasto i oferty inwestycyjne</t>
  </si>
  <si>
    <t>WIM</t>
  </si>
  <si>
    <t>Wydział Rozwoju, Gospodarki Komunalnej i Przedsięwzięć Publicznych</t>
  </si>
  <si>
    <t>Lokalny transport zbiorowy (60004)</t>
  </si>
  <si>
    <t>Wpłaty dla KZK GOP</t>
  </si>
  <si>
    <t>Zadanie zrealizowane na bieżąco</t>
  </si>
  <si>
    <t>Drogi publiczne w miastach na prawach powiatu (60015)</t>
  </si>
  <si>
    <t>Remonty średnie ul. Katowickiej, Laryskiej, Brzezińskiej, Gen. Ziętka, Oświęcimskiej</t>
  </si>
  <si>
    <t>Wykonano remont jednego pasa jezdni ul. Oświęcimskiej od ul. Słupeckiej do ul. Górniczej</t>
  </si>
  <si>
    <t>Remont jezdni ul. Reja od torów PKP do budynku nr 2</t>
  </si>
  <si>
    <t>Zadanie zrealizowane</t>
  </si>
  <si>
    <t>Remont doraźny ul. Pukowca</t>
  </si>
  <si>
    <t>PT drogi  przy ul. Zachęty</t>
  </si>
  <si>
    <t xml:space="preserve">PT budowy chodnika wzdłuż ul. 3 Maja </t>
  </si>
  <si>
    <t>Projekt wykonano i złożono do WBUiA o pozwolenie na budowę</t>
  </si>
  <si>
    <t xml:space="preserve">Chodnik na Bończyku PT </t>
  </si>
  <si>
    <t>Zadanie zakończono</t>
  </si>
  <si>
    <t>Przebudowa mostu w ciągu ul. Długiej wraz z korektą dojazdów</t>
  </si>
  <si>
    <t>Drogi publiczne gminne (60016)</t>
  </si>
  <si>
    <t>Wykonanie wjazdów i dojść do posesji przy ul. Tulipanów i Reja</t>
  </si>
  <si>
    <t>Katowicka 72-74 partycypacja w kosztach remontu drogi dojazdowej</t>
  </si>
  <si>
    <t>Utwardzenie odcinka drogi ul. Dworcowa</t>
  </si>
  <si>
    <t>Zadanie zrealizowano</t>
  </si>
  <si>
    <t>Przebudowa Grunwaldzka, Rynek - budowa fontanny w Rynku</t>
  </si>
  <si>
    <t>Drogi wewnętrzne (60017)</t>
  </si>
  <si>
    <t>Naprawa nawierzchni drogi przy Straży Pożarnej ul. Strażacka</t>
  </si>
  <si>
    <t>Utwardzenie nawierzchni drogi wewnętrznej łączącej ul. Długą z ul. Batalionów Chłopskich</t>
  </si>
  <si>
    <t>Utwardzenie ulicy Długosza w Dziećkowicach od strony zachodniej</t>
  </si>
  <si>
    <t>Pozostała działalność (60095)</t>
  </si>
  <si>
    <t>Zakup tablic kierunkowych, znaków i urządzeń bezpieczeństwa ruchu drogowego</t>
  </si>
  <si>
    <t>Remonty bieżące i średnie dróg powiatowych i gminnych</t>
  </si>
  <si>
    <t>Remonty bieżące dróg wojewódzkich  i  krajowych</t>
  </si>
  <si>
    <t>Dokumentacja drogowa</t>
  </si>
  <si>
    <t>Utrzymanie obiektów mostowych</t>
  </si>
  <si>
    <t xml:space="preserve">Remonty bieżące chodników </t>
  </si>
  <si>
    <t>Zimowe utrzymanie dróg (remonty bieżące)</t>
  </si>
  <si>
    <t xml:space="preserve">Zadanie zakończono </t>
  </si>
  <si>
    <t>Usuwanie zapadlisk i rezerwa na roboty awaryjne</t>
  </si>
  <si>
    <t>Rowy przydrożne</t>
  </si>
  <si>
    <t>Wykonanie metryk dla dróg gminnych</t>
  </si>
  <si>
    <t>Utwardzenie drogi Trójkąt Trzech Cesarzy</t>
  </si>
  <si>
    <t>Rozbiórka wiaduktu w ciągu ul. Partyzantów nad torami kolejowymi - nakaz Powiatowego Inspektora</t>
  </si>
  <si>
    <t>Przeglądy szczegółowe dróg krajowych, wojewódzkich i gminnych w Mysłowicach</t>
  </si>
  <si>
    <t>Opracowanie projektu budowlanego i wykonawczego naprawy barier, poręczy i osłon przeciwporażeniowych na wiadukcie w ul. Świerczyny</t>
  </si>
  <si>
    <t>Oznakowanie poziome dróg</t>
  </si>
  <si>
    <t>Oznakowanie pionowe dróg  - utrzymanie</t>
  </si>
  <si>
    <t>Składowanie materiałów drogowych z odzysku</t>
  </si>
  <si>
    <t>Materiały z odzysku składowane w MPUiM</t>
  </si>
  <si>
    <t>Opłaty sądowe i notarialne</t>
  </si>
  <si>
    <t>Kary i odszkodowania dla osób fizycznych za szkody na drogach</t>
  </si>
  <si>
    <t>Realizacja wg napływających wniosków</t>
  </si>
  <si>
    <t>Zakłady gospodarki mieszkaniowej (70001)</t>
  </si>
  <si>
    <t>Dotacja przedmiotowa dla MZGK na utrzymanie kanalizacji deszczowej</t>
  </si>
  <si>
    <t>Przekazano dotację na utrzymanie drożności kanalizacji deszczowej  - zgodnie z planem</t>
  </si>
  <si>
    <t>Dotacja przedmiotowa dla MZGK - kredyt</t>
  </si>
  <si>
    <t>Dotacja na remonty (700.000,-) i spłatę zobowiązań z tytułu kosztów poniesionych na energię elektryczną, cieplną, gaz, wodę i kanalizację, wywóz odpadów stałych i dozorowanie na obiektach: Przychodnie przejęte po ZLA, budynki przy ul. Mikołowskiej 4a, Krakowskiej 14, Laryskiej 21, Fabrycznej 10, mieszkaniach socjalnych (1.400.000,-)</t>
  </si>
  <si>
    <t>Dotacja przedmiotowa dla MZGK na utrzymanie zieleni</t>
  </si>
  <si>
    <r>
      <t>Dotację przekazano; powierzchnia koszenia 1.559.188,5m</t>
    </r>
    <r>
      <rPr>
        <vertAlign val="superscript"/>
        <sz val="11"/>
        <rFont val="Arial"/>
        <family val="2"/>
      </rPr>
      <t>2</t>
    </r>
    <r>
      <rPr>
        <sz val="11"/>
        <rFont val="Arial"/>
        <family val="2"/>
      </rPr>
      <t>, żywopłoty do cięcia 25.216m</t>
    </r>
    <r>
      <rPr>
        <vertAlign val="superscript"/>
        <sz val="11"/>
        <rFont val="Arial"/>
        <family val="2"/>
      </rPr>
      <t>2</t>
    </r>
    <r>
      <rPr>
        <sz val="11"/>
        <rFont val="Arial"/>
        <family val="2"/>
      </rPr>
      <t>, bieżące utrzymanie czystości</t>
    </r>
  </si>
  <si>
    <t>Remont biblioteki przy ul. Strumieńskiego</t>
  </si>
  <si>
    <t>Towarzystwa budownictwa społecznego (70021)</t>
  </si>
  <si>
    <t>Wydatki na zakup i objęcie akcji oraz wniesienie wkładów do spółek prawa handlowego</t>
  </si>
  <si>
    <t>Zakup udziałów w spółce TBS "LOKATOR" Sp. z o.o.</t>
  </si>
  <si>
    <t>Przystąpienie gminy Mysłowice do "Śląskiego Towarzystwa Budownictwa Społecznego Sp. z o.o." Bielsko-Biała</t>
  </si>
  <si>
    <t>Przekazano środki z tytułu objęcia udziałów w spółce na realizację zadania p.n. "Adaptacja budynku przy ul. Kołłątaja na cele mieszkaniowe</t>
  </si>
  <si>
    <t>Wyburzenie budynku po starej Gazowni</t>
  </si>
  <si>
    <t>Odnowienie elewacji Kapliczki przy ul. Nygi</t>
  </si>
  <si>
    <t>Odszkodowania za lokale socjalne</t>
  </si>
  <si>
    <t>Zadanie realizowane wg potrzeb</t>
  </si>
  <si>
    <t>Pokrycie różnicy czynszów na zabezpieczenie lokali socjalnych dla Spółki Mieszkaniowej "Mysłowice"</t>
  </si>
  <si>
    <r>
      <t>W dniu 16.06.2004 podpisano umowę najmu lokali mieszkalnych z przeznaczeniem na lokale socjalne ze Spółką Mieszkaniową Mysłowice. Stawka czynszu została ustalona w wysokości 2,50zł/m</t>
    </r>
    <r>
      <rPr>
        <vertAlign val="superscript"/>
        <sz val="11"/>
        <rFont val="Arial"/>
        <family val="2"/>
      </rPr>
      <t>2</t>
    </r>
    <r>
      <rPr>
        <sz val="11"/>
        <rFont val="Arial"/>
        <family val="2"/>
      </rPr>
      <t>. Rozpoczęto realizację umowy.</t>
    </r>
  </si>
  <si>
    <t>Ekspertyza wraz z prostowaniem wieżowców na ul. Kołłątaja</t>
  </si>
  <si>
    <t xml:space="preserve">Opracowywano ekspertyzę zmniejszenia uciążliwości dalszego użytkowania budynków nr 12 i 14 </t>
  </si>
  <si>
    <t>Remont pomieszczeń WBUiA</t>
  </si>
  <si>
    <t>Wykonano ścianki działowe, stolarkę, PCV</t>
  </si>
  <si>
    <t xml:space="preserve">Opracowania geodezyjne i kartograficzne  </t>
  </si>
  <si>
    <t>Cmentarze (71035)</t>
  </si>
  <si>
    <t>Czyszczenie i polerowanie 15 pomników nagrobnych wraz z wymianą tablic z napisami na granitowe</t>
  </si>
  <si>
    <t>Grobownictwo wojenne i utrzymanie Miejsc Pamięci Narodowej</t>
  </si>
  <si>
    <t>Pozostała działalność (71095)</t>
  </si>
  <si>
    <t>Wykonanie odbitek, map, zdjęć, dokumentacji powykonawczych inwestycji</t>
  </si>
  <si>
    <t>Przebudowa wejścia, wymiana wystroju, modernizacja klimatyzacji w sali obrad</t>
  </si>
  <si>
    <t>Opracowano dokumentacje projektowe oraz roboty rozbiórkowe i demontażowe, wymianę wystroju sali, wentylację mechaniczną nawiewno-wywiewną z modułem klimatyzacyjnym</t>
  </si>
  <si>
    <t>Tablica informacji miejskiej przy SP Nr 11</t>
  </si>
  <si>
    <t>Wykonano gablotę informacyjną dla RO Larysz</t>
  </si>
  <si>
    <t>BOM wraz z elewacją zewnętrzną nowej części budynku</t>
  </si>
  <si>
    <t>Wykonano zabudowę sieci komputerowej i dobudowę 21 stanowisk, meble biurowe dla BOM-u, remont 2 sanitariatów</t>
  </si>
  <si>
    <t>Strategia Zrównoważonego Rozwoju Miasta w latach 2004-2015</t>
  </si>
  <si>
    <t>Opracowano raport o stanie miasta; w trakcie opracowania strategia zrównoważonego rozwoju miasta do 2015 roku</t>
  </si>
  <si>
    <t>Remont dachu strażnicy OSP Dziećkowice</t>
  </si>
  <si>
    <t>Wykonano remont dachu i modernizację sanitariatu</t>
  </si>
  <si>
    <t>OSP Janów PT rozbudowy części garażowej strażnicy</t>
  </si>
  <si>
    <t>SP Nr 1 -odnowa elewacji zewnętrznej budynku wraz z tablicą pamiątkową</t>
  </si>
  <si>
    <t>SP Nr 11 - remont placu</t>
  </si>
  <si>
    <t>W trakcie opracowania przedmiar i uzgodnienia zakresu robót</t>
  </si>
  <si>
    <t>SP Nr 1 - wymiana drzwi</t>
  </si>
  <si>
    <t xml:space="preserve">Zadanie zakończono i rozliczono. Wykonano nowe drzwi aluminiowe z naświetleniem do głównego wejścia do budynku szkoły </t>
  </si>
  <si>
    <t>=</t>
  </si>
  <si>
    <t>SP Nr 11 - malowanie pomieszczeń szkolnych, remont kuchni, wymiana wykładziny w sali gimnastycznej</t>
  </si>
  <si>
    <t>Wykonano malowanie wraz z wymianą stolarki drzwiowej oraz remont kuchni i wymianę wykładziny w salce gimastycznej</t>
  </si>
  <si>
    <t>Dostosowanie toalety dla dzieci niepełnosprawnych w SP Nr 13</t>
  </si>
  <si>
    <t>Wykonano modernizację węzła sanitarnego z dostosowaniem dla dzieci niepełnosprawnych</t>
  </si>
  <si>
    <t>Przebudowa układów pomiarowych w szkołach</t>
  </si>
  <si>
    <t>SP oś Śródmieście Zachód - stróżowanie</t>
  </si>
  <si>
    <t>Utrzymanie placu budowy (stróżowanie)</t>
  </si>
  <si>
    <t>Adaptacja Przychodni na SP Nr 16 w Kosztowach + wyposażenie i budowa boisk sportowych</t>
  </si>
  <si>
    <t>Zadanie zakończono; rozliczenie końcowe zadania w II. półroczu b.r.</t>
  </si>
  <si>
    <t>Prace remontowe w przedszkolach</t>
  </si>
  <si>
    <t>Wykonano remont łazienek, wymianę stolarki w P Nr 4</t>
  </si>
  <si>
    <t>Remont pomieszczeń w ZSP Nr 2 na sale dla "zerówki" w Przedszkolu Nr 18 w dz. Wesoła</t>
  </si>
  <si>
    <t>Wykonano cały zakres robót</t>
  </si>
  <si>
    <t>Gimnazjum Nr 2 - remont wejścia</t>
  </si>
  <si>
    <t>Wykonano remont wejścia głównego do budynku wraz z podjazdem dla niepełnosprawnych</t>
  </si>
  <si>
    <t>Przebudowa układow pomiarowych w gimnazjach</t>
  </si>
  <si>
    <t>Gimnazjum Nr 5 - remont sanitariatów i stołówki</t>
  </si>
  <si>
    <t>Wykonano remont sanitariatów damskich wraz z wymianą wewnętrznych instalacji wod-kan, c.o. i montażem urządzeń sanitarnych</t>
  </si>
  <si>
    <t>LO Nr 1 - wykonanie obudowy auli</t>
  </si>
  <si>
    <t>LO Nr 2 - montaż płyt naściennych w auli</t>
  </si>
  <si>
    <t>Licea profilowane (80123)</t>
  </si>
  <si>
    <t>ZSP Nr 3 - wykonanie boazerii płycinowej</t>
  </si>
  <si>
    <t>Szpitale ogólne (85111)</t>
  </si>
  <si>
    <t>Remont dachu oddziału dermatologii laboratorium w Szpitalu Nr 1</t>
  </si>
  <si>
    <t>PT bloku operacyjnego dla chirurgii w Szpitalu Nr 2</t>
  </si>
  <si>
    <t>Opracowano projekt techniczny bloku operacyjnego chirurgii ogólnej i urazowo-ortopedycznej wraz z kosztorysami inwestorskimi</t>
  </si>
  <si>
    <t>Budowa bloku operacyjnego w Szpitalu Nr 1 + wyposażenie</t>
  </si>
  <si>
    <t>Zadanie zrealizowano; środki przekazywano do SP ZOZ Szpital Nr 1 w formie dotacji celowej</t>
  </si>
  <si>
    <t>Remont przychodni przy ul. Różyckiego</t>
  </si>
  <si>
    <t>Przebudowano układ pomiarowy, instalację elektryczną, wykonano montaż urządzeń do podgrzewania wody</t>
  </si>
  <si>
    <t>Dodatki mieszkaniowe (85215)</t>
  </si>
  <si>
    <t>Wypłata dodatków mieszkaniowych</t>
  </si>
  <si>
    <t>Realizacja następowała na bieżąco wg wniosków</t>
  </si>
  <si>
    <t>Gospodarka ściekowa i ochrona wód (90001)</t>
  </si>
  <si>
    <t xml:space="preserve">Zakupy różne </t>
  </si>
  <si>
    <t>Zakupiono 118 wiader do wpustów ulicznych</t>
  </si>
  <si>
    <t>Likwidacja przepustu L7 - naprawa koryta</t>
  </si>
  <si>
    <t>Awaryjne udrożnienie kanalizacji ul. Staffa, Załuskiego</t>
  </si>
  <si>
    <t>Usuwanie awarii</t>
  </si>
  <si>
    <t>Umowa z kancelarią prawniczą dotycząca wyroku sądu Imielin - oczyszczalnia ścieków</t>
  </si>
  <si>
    <t>Środki wydatkowano na zawarte umowy o pomoc prawną zastępstwa procesowego w postępowaniu kasacyjnym i apelacyjnym od wyroku sądu z powództwa GPW Katowice w sprawie oczyszczalni ścieków</t>
  </si>
  <si>
    <t>PT Wysockiego - dofinansowanie do PFOŚiGW</t>
  </si>
  <si>
    <t>Opłata na rzecz Skarbu Państwa za użytkowanie gruntu - wylot Boliny</t>
  </si>
  <si>
    <t>Dokonano opłaty rocznej za użytkowanie gruntu</t>
  </si>
  <si>
    <t>Budowa kanalizacji ul. Tulipanów, Różana, Reja</t>
  </si>
  <si>
    <t>Program kanalizacji i oczyszczania ścieków w Mysłowicach - opracowanie studium wykonalności i oceny oddziaływania na środowisko dla zadania p.n. "Uporządkowanie gospodarki wodno-ściekowej miasta Mysłowice"</t>
  </si>
  <si>
    <t>Opracowano studium wykonalności uporządkowania gospodarki ściekowej. Zadanie dofinansowane z PFOŚiGW</t>
  </si>
  <si>
    <t>Oczyszczanie miast i wsi (90003)</t>
  </si>
  <si>
    <t>Zakupy różne: kosze uliczne, worki i rękawice, opał do "koksiaków', skrzynie do "Akcji Zima"</t>
  </si>
  <si>
    <t>Oczyszczanie "Wesoła Fala"</t>
  </si>
  <si>
    <t>Sprzątanie po wichurze</t>
  </si>
  <si>
    <t>Letnie utrzymanie jezdni i chodników</t>
  </si>
  <si>
    <t>Zimowe utrzymanie jezdni i chodników</t>
  </si>
  <si>
    <t>Zadanie rozliczone finansowo</t>
  </si>
  <si>
    <t>Utrzymanie zieleni w miastach i gminach (90004)</t>
  </si>
  <si>
    <t>Pielęgnacja drzewostanu, wycinka</t>
  </si>
  <si>
    <t xml:space="preserve">Utrzymanie terenów zielonych - pielęgnacja klombów i skarpy przy ul. Katowickiej </t>
  </si>
  <si>
    <t>Mała architektura, zieleń, fontanna ul. Grunwaldzka</t>
  </si>
  <si>
    <t>Kontynuacja z 2003 roku; zadanie zakończono, uzyskano pozwolenie na użytkowanie i przekazano obiekt do MZGK</t>
  </si>
  <si>
    <t>Schroniska dla zwierząt (90013)</t>
  </si>
  <si>
    <t>Zakup znaczków dla psów</t>
  </si>
  <si>
    <t>Zakupiono 5.000 szt. znaczków dla psów</t>
  </si>
  <si>
    <t>Zwalczanie zjawiska bezdomnych zwierząt - opieka nad bezdomnymi zwierzętami</t>
  </si>
  <si>
    <t>Realizacja zgodnie z zawartymi umowami</t>
  </si>
  <si>
    <t>Oświetlenie ulic, placów i dróg (90015)</t>
  </si>
  <si>
    <t>Zakup materiałów elektroinstalacyjnych</t>
  </si>
  <si>
    <t>Zakup energii oświetlenia ulicznego</t>
  </si>
  <si>
    <t>Opłata za energię wg wskazań licznika</t>
  </si>
  <si>
    <t>Remonty, konserwacja oświetlenia na sieciach wspólnych i wydzielonych</t>
  </si>
  <si>
    <t>Zadanie zakończono; płatność za XII.2004 roku w styczniu 2005 roku</t>
  </si>
  <si>
    <t>Konserwacja oświetlenia w przejściach podziemnych</t>
  </si>
  <si>
    <t>Konserwacja sygnalizacji świetlnych</t>
  </si>
  <si>
    <t>Dobudowa opraw oświetlenia ulicznego</t>
  </si>
  <si>
    <t>Wykonanie projektu budowlanego i wykonawczego sygnalizacji świetlnej na przejściu dla pieszych przy ul. Janowskiej</t>
  </si>
  <si>
    <t>Zadanie rozliczone w rozdziale 80101</t>
  </si>
  <si>
    <t>Oświetlenie Promenady</t>
  </si>
  <si>
    <t>PT + wykonanie zasilania placu rekreacyjnego Słupna</t>
  </si>
  <si>
    <t>Zakłady gospodarki komunalnej (90017)</t>
  </si>
  <si>
    <t>Wkład kapitałowy MPWiK</t>
  </si>
  <si>
    <t>Zakupy różne: ławki, flagi, słupy, drzewce</t>
  </si>
  <si>
    <t>Zakup wody do studni i fontanny w Rynku</t>
  </si>
  <si>
    <t>Realizacja wg zużycia wodomierzy</t>
  </si>
  <si>
    <t>Opracowanie dokumentacji technicznej na rozbiórkę dobudówki budynku nr 2 przy ul. Chrzanowskiej oraz odbudowy kolektora kanalizacji ogólnospławnej pod budynkiem</t>
  </si>
  <si>
    <t>Remonty wiat przystankowych</t>
  </si>
  <si>
    <t>Wykonano naprawę wiat przy ul. Laryskiej, 3 Maja, Jastruna, Gen. Ziętka, Katowickiej, Janowskiej, Długiej, Murckowskiej</t>
  </si>
  <si>
    <t>Naprawa, malowanie i montaż ławek</t>
  </si>
  <si>
    <t>Remont urządzeń zabawowych na placach zabaw</t>
  </si>
  <si>
    <t>Naprawy piaskownic</t>
  </si>
  <si>
    <t>Remont dachu i malowanie szaletu przy ul. Krakowskiej i malowanie szaletu przy ul. Oświęcimskiej</t>
  </si>
  <si>
    <t>Likwidacja słupa ogłoszeniowego</t>
  </si>
  <si>
    <t>Wymiana kotła w szalecie ul. Krakowska</t>
  </si>
  <si>
    <t xml:space="preserve">Naprawa zdewastowanych urządzeń małej architektury </t>
  </si>
  <si>
    <t>Flagowanie miasta</t>
  </si>
  <si>
    <t>Koszty flagowania z okazji świąt</t>
  </si>
  <si>
    <t xml:space="preserve">Dokumentacja  fotograficzna </t>
  </si>
  <si>
    <t>Materiały filmowe o realizowanych w mieście inwestycjach i remontach przedstawiony na Sesji RM w maju</t>
  </si>
  <si>
    <t>Utrzymanie szaletów oraz wynajem szaletów przenośnych na imprezy okolicznościowe</t>
  </si>
  <si>
    <t xml:space="preserve">Utrzymanie szaletów przy ul. Krakowskiej, Dzierżonia, Oświęcimskiej </t>
  </si>
  <si>
    <t>Wymiana piasku w piaskownicach</t>
  </si>
  <si>
    <t>Zadanie zakończone</t>
  </si>
  <si>
    <t>Likwidacja szkód  po wichurze</t>
  </si>
  <si>
    <t>Budowa wiaty w Dziećkowicach</t>
  </si>
  <si>
    <t>Remont dachu ZNICZ (obiekt MOKiS)</t>
  </si>
  <si>
    <t xml:space="preserve">Remont elewacji i chodnika MOKiS </t>
  </si>
  <si>
    <t>Adaptacja i remont pomieszczeń kawiarenki internetowej na potrzeby biblioteki  ul. Strumieńskiego</t>
  </si>
  <si>
    <t>LO Nr I - remont drzwi w auli</t>
  </si>
  <si>
    <t>ZSP Nr 3 - wykonanie boazerii ściennej w auli</t>
  </si>
  <si>
    <t>Obiekty sportowe (92601)</t>
  </si>
  <si>
    <t>Budowa 3 boisk na terenie ośrodka rekreacyjnego Słupna</t>
  </si>
  <si>
    <t>Wykonano boiska do piłki plażowej wraz z trybunami</t>
  </si>
  <si>
    <t>Budowa hali widowiskowo-sportowej oś. Bończyk</t>
  </si>
  <si>
    <t>Kontynuacja z 2003 roku; wykonano I i II etap prac zabezpieczających (montaż konstrukcji stalowej dachu, ściany szczytowe, elementy konstrukcji żelbetowych). Stan surowy zamknięty. W trakcie realizacji roboty wewnętrzne oraz zewnętrzna infrastruktura techniczna hali. Płatność w latach 2004-2005 zgodnie z umową.</t>
  </si>
  <si>
    <t>Remont zaplecza sanitarnego - szatni przy boisku KS Górnik Wesoła</t>
  </si>
  <si>
    <t>Remont budynku MOSiR Jedność</t>
  </si>
  <si>
    <t>Wykonano remont szatni, zaplecza sanitarnego i dachu</t>
  </si>
  <si>
    <t>WSO</t>
  </si>
  <si>
    <t>Wydział Spraw Obywatelskich</t>
  </si>
  <si>
    <t>Starostwa powiatowe (75020)</t>
  </si>
  <si>
    <t>Zakup druków dowodów osobistych, paszportów z PWPW</t>
  </si>
  <si>
    <t>Zakup tablic rejestracyjnych</t>
  </si>
  <si>
    <t xml:space="preserve">Porozumienie między Prezydentem Miasta i MSWiA w sprawie realizacji zadań w zakresie weryfikacji danych z informatycznej bazy danych. </t>
  </si>
  <si>
    <t>Miasto zobowiązane jest do realizacji zadania w zakresie konwersji danych z informatycznej bazy danych, przeniesienia tych danych do systemu POJAZD oraz do przekazania ich do Centralnej Ewidencji Pojazdów i bieżącej weryfikacji (9.120,-) oraz wynagrodzenia dla osób przeprowadzających egzaminy na TAXI (500,-)</t>
  </si>
  <si>
    <t>Pobór podatków, opłat i niepodatkowych należności budżetowych (75647)</t>
  </si>
  <si>
    <t>Wypłata prowizji za pobór opłaty targowej</t>
  </si>
  <si>
    <t>Świadczenia pieniężne dla żołnierzy rezerwy odbywających ćwiczenia wojskowe - rekompensata za utracone zarobki w czasie pełnienia służby w wojsku; poziom wykonania ma związek z ilością złożonych wniosków o refundację. Wydatki te są refundowane przez WSzW</t>
  </si>
  <si>
    <t>WZiSS</t>
  </si>
  <si>
    <t>Wydział Zdrowia i Świadczeń Rodzinnych</t>
  </si>
  <si>
    <t>Pokrycie ujemnego wyniku finansowego i przejętych zobowiązań po likwidowanych i przekształcanych jednostkach zaliczanych do sektora finansów publicznych</t>
  </si>
  <si>
    <r>
      <t xml:space="preserve">Pokrycie straty z działalności  SP ZOZ-ów:                                                                        
1/ Szpital Nr 1 za 2001 i 2002 rok  </t>
    </r>
    <r>
      <rPr>
        <sz val="16"/>
        <rFont val="Arial"/>
        <family val="2"/>
      </rPr>
      <t xml:space="preserve"> </t>
    </r>
    <r>
      <rPr>
        <sz val="11"/>
        <rFont val="Arial"/>
        <family val="2"/>
      </rPr>
      <t xml:space="preserve"> 190.000,-        
2/ Szpital Nr 2 za 2002 i 2003 rok  1.020.000,-  </t>
    </r>
  </si>
  <si>
    <t>Dotacje celowe z budżetu  na finansowanie lub dofinansowanie kosztów realizacji inwestycji i zakupów inwestycyjnych innych jednostek sektora finansów publicznych</t>
  </si>
  <si>
    <t>Dotacja dla SP ZOZ Szpital Nr 1 na zakup stacjonarnego aparatu ultrasonograficznego z kolorowym Dopplerem oraz dla Szpitala Nr 2 na zakup lasera do fotokoagulacji siatkówki</t>
  </si>
  <si>
    <t>Lecznictwo ambulatoryjne (85121)</t>
  </si>
  <si>
    <t>Środki na pokrycie kosztów likwidacji SP ZLA (likwidator) oraz pokrycie zobowiązań likwidowanego SP ZLA</t>
  </si>
  <si>
    <t>1) Areszt Śledczy-kontynuacja terapii z osadzonymi w tym: zajęcia edukacyjne, sportowe i terapeutyczne (25.400,-)
2) Sąd Rejonowy - Kuratorski Ośrodek Pracy z Młodzieżą; działania profilaktyczno-resocjalizacyjne i terapeutyczne (20.000,-)</t>
  </si>
  <si>
    <t>Dotacja celowa z budżetu na finansowanie lub dofinansowanie zadań zleconych do realizacji stowarzyszeniom, w tym:</t>
  </si>
  <si>
    <t>Realizacja zadań zgodnie z zawartymi umowami, obejmującymi:</t>
  </si>
  <si>
    <t>KA "Ogniwo", KA "Górnik", Stowarzyszenie "Wsparcie"</t>
  </si>
  <si>
    <t xml:space="preserve">Dofinansowanie programów organizacji miejsc wsparcia i działań samopomocowych, służących rozwiązywaniu problemów alkoholowych </t>
  </si>
  <si>
    <t>Stowarzyszenie Rodzin Katolickich, Stowarzyszenie NADZIEJA, Stowarzyszenie Rodziców na Rzecz Pomocy Szkołom "Przyjazna szkoła"</t>
  </si>
  <si>
    <t>Wspomaganie działalności prowadzonej na rzecz dzieci i młodzieży ze środowisk dotkniętych problemem alkoholowym, w tym dofinansowanie organizacji kolonii i obozów, na których realizowane są programy profilaktyczno-terapeutyczne</t>
  </si>
  <si>
    <t>Stowarzyszenie Rodzin Wielodzietnych, Stowarzyszenie na rzecz Ochrony Zdrowia i Pomocy Społecznej</t>
  </si>
  <si>
    <t>Współpraca ze stowarzyszeniami realizującymi programy służące rozwiązywaniu problemów alkoholowych</t>
  </si>
  <si>
    <t>Dotacja celowa z budżetu na finansowanie lub dofinansowanie zadań zleconych do realizacji pozostałym jednostkom nie zaliczanym do sektora finansów publicznych, w tym:</t>
  </si>
  <si>
    <t>Parafie: Matki Boskiej Fatimskiej (Wesoła), Św. Józefa (Krasowy), Św. Krzyża (Piasek)</t>
  </si>
  <si>
    <t>Dofinansowanie organizacji różnych form wypoczynku dzieci i młodzieży z rodzin zagrożonych problemem alkoholowym, uwzględniających elementy terapii</t>
  </si>
  <si>
    <t>Parafie: Niepokalanego Poczęcia NMP i Św. M. Kolbe (Janów)</t>
  </si>
  <si>
    <t>Dofinansowamie organizacji imprez promujących zdrowy tryb życia i trzeźwe obyczaje</t>
  </si>
  <si>
    <t xml:space="preserve">Wypłacono wynagrodzenia za udział w posiedzeniach MKRPA </t>
  </si>
  <si>
    <t>Składki odprowadzane od umów-zleceń</t>
  </si>
  <si>
    <t>Dofinansowano: 1) realizację programu profilaktyczno-wychowawczego organizowanego przez Zespół Szkół Sportowych i Zespół Szkół Specjalnych, 2) organizację festynu "Bezpieczne Gimnazjum", 3) imprezę organizowaną przez ZHP, promującą zdrowy tryb życia i trzeźwe obyczaje, 4) "Dzień Profilaktyki Antyalkoholowej" organizowany przez Zespół Szkół Ponadgimnazjalnych Nr 2, 5) "Bieg Trójkąta Trzech Cesarzy", 6) Integracyjny Turniej Piłkarski, 7) Turniej Szachowy, Zakupiono słodycze na imprezy mikołajkowe oraz toner do ksero i prenumeratę czasopism</t>
  </si>
  <si>
    <t xml:space="preserve">1/ Dofinansowanie realizacji programów profilaktycznych: "NOE", "Debata", "Małolat", "Spójrz inaczej", "Ławeczka", "Krok po kroku", 2) dyżury w punkcie konsultacyjnym dla osób uzależnionych od środków psychotropowych oraz ich rodzin, 3) 351 wywiadów środowiskowych i 47 opinii o stopniu uzależnienia od alkoholu, 4) dyżury telefonu zaufania, 5) przegląd techniczny i naprawa kserokopiarki, 6) dofinansowanie organizacji imprezy "NIEĆPA 2004", 7) ogłoszenia w prasie o konkursie, 8) dofinansowanie organizacji Dnia Dziecka "Najzdrowsza jest zabawa", 9) wykonanie 500 kalendarzy </t>
  </si>
  <si>
    <t xml:space="preserve">Koszty przejazdu na szkolenia członków MKRPA </t>
  </si>
  <si>
    <t>Izby wytrzeźwień (85158)</t>
  </si>
  <si>
    <t xml:space="preserve">Partycypacja w kosztach utrzymania Izby Wytrzeźwień w Sosnowcu </t>
  </si>
  <si>
    <t>Dotacja podmiotowa z budżetu dla samodzielnego publicznego zakładu opieki zdrowotnej</t>
  </si>
  <si>
    <r>
      <t>Realizacja umów w zakresie:</t>
    </r>
    <r>
      <rPr>
        <sz val="11"/>
        <rFont val="Arial"/>
        <family val="2"/>
      </rPr>
      <t xml:space="preserve"> 1) Profilaktyki raka piersi poprzez stałe zwiększanie świadomości odnośnie możliwości zapobiegania chorobom nowotworowym sutka u kobiet oraz możliwości powrotu do czynnego życia pomimo przebytej choroby - organizatorzy Szpital Nr 2 i Stowarzyszenie Amazonek TĘCZA, 2) Promocji karmienia naturalnego, poprzez edukację kobiet ciężarnych i po porodzie oraz ojców, wskazującą na konieczność karmienia naturalnego - organizator Szpital Nr 1, 3) Życie moje pełne stresów - jak z tym żyć" - organizator SP ZOZ Szpital Nr 1 </t>
    </r>
  </si>
  <si>
    <t>Realizacja wydatków na podstawie zawartych umów obejmujących: Polski Związek Głuchych, Polski Związek Niewidomych (10.500,-), PCK, , Towarzystwo Pomocy Dzieciom i Młodzieży z Cukrzycą (5.000,-), PKPS (10.000,-)</t>
  </si>
  <si>
    <t>Zakupiono dane statystyczne w Gospodarstwie Pomocniczym Śląskiego Centrum Zdrowia Publicznego,  puchary dla zwycięzców "Esculapiady" organizowanej przez PCK, dofinansowano organizację "Białej Soboty" w Szpitalu Nr 2, nagrody w konkursie "Wczoraj i dziś mysłowickiej służby zdrowia", prenumerata czasopism</t>
  </si>
  <si>
    <t xml:space="preserve">Umowy na świadczenia zdrowotne w zakresie profilaktyki schorzeń piersi u kobiet, górnych dróg oddechowych u mężczyzn i kobiet, badania przesiewowe dla dzieci przeszkolnych w wieku 4-5 lat w tym badania w kierunku wad postawy, wzroku i słuchu </t>
  </si>
  <si>
    <t>Dofinansowano organizację "Białej Soboty" i Dnia Dziecka, opublikowano 4 ogłoszenia w prasie dot. konkursów ofert na realizację świadczeń zdrowotnych, wykonano koperty z nadrukiem - realizacja programu profilaktyki nowotworowej "Śląsk walczy z rakiem"</t>
  </si>
  <si>
    <t>Kary i odszkodowania wypłacane na rzecz osób fizycznych</t>
  </si>
  <si>
    <t>Środki przeznaczone na wypłatę odszkodowania dla osoby fizycznej</t>
  </si>
  <si>
    <t>Środki na pokrycie kosztów sądowych, procesu i apelacji</t>
  </si>
  <si>
    <t>Dotacja celowa z budżetu na finansowanie lub dofinansowanie zadań zleconych do realizacji pozostałym jednostkom nie zaliczanym do sektora finansów publicznych</t>
  </si>
  <si>
    <t>Prowadzenie placówki wsparcia dziennego zapewniającej dzienną opiekę i wychowanie dzieciom z rodzin dysfunkcyjnych (CARITAS Świetlica Terapeutyczna w Brzęczkowicach, TPD Świetlica SZANSA)</t>
  </si>
  <si>
    <t>Ogłoszenie w prasie o konkursie na stanowisko dyrektora Świetlicy Profilakyczno-Wychowawczej</t>
  </si>
  <si>
    <t>Pozostała działalność (85395)</t>
  </si>
  <si>
    <t>Dotacja celowa z budżetu na finansowanie lub dofinansow. zadań zleconych do realizacji stowarzyszeniom, w tym m.in.:</t>
  </si>
  <si>
    <t>Realizacja wydatków na podstawie zawartych umów obejmujących m.in.:</t>
  </si>
  <si>
    <t>ST Hospicjum Cordis</t>
  </si>
  <si>
    <t xml:space="preserve">Dofinansowanie działalności ST Hospicjum Cordis, szkolenie wolontariuszy w zakresie opieki hospicyjnej oraz popularyzacja idei domowej opieki hospicyjnej </t>
  </si>
  <si>
    <t>Zarząd Miejski Polskiego Komitetu Pomocy Społecznej, Stowarzyszenie Rodziców Na Rzecz Pomocy Szkołom "Przyjazna szkoła"</t>
  </si>
  <si>
    <t xml:space="preserve">Realizacja zawartych umów </t>
  </si>
  <si>
    <t>SPDN "Radość", SPN "Skarbek"</t>
  </si>
  <si>
    <t>Programy integracji społecznej dla niepełnosprawnych powyżej 18 roku życia z upośledzeniem umysłowym w stopniu znacznym</t>
  </si>
  <si>
    <t>Realizacja umowy z Parafią Ścięcia Św. Jana Chrzciela (Bończyk) i Filią Ośrodka Usług Pedagogicznych i Socjalnych Związku Nauczycielstwa Polskiego</t>
  </si>
  <si>
    <t>Zakupiono słodycze dla dzieci z Domu Dziecka i Mikołaja, nagrody dla uczestników Igrzysk Integracyjnych, artykuły spożywcze na spotkanie opłatkowe organizowane przez Związek AK</t>
  </si>
  <si>
    <t>Ogłoszenie w prasie, uroczystości Związku Kombatantów, Żołnierzy AK, materiały informacyjne dot. osób niepełnosprawnych - plakaty, ulotki, dofinansowanie Igrzysk Integracyjnych, 55 obiadów dla bezdomnych, transport żywności przyznanej na realizację programu unijnego</t>
  </si>
  <si>
    <t>ZSZ-1</t>
  </si>
  <si>
    <t xml:space="preserve">Zespół Szkół Ponadgminazjalnych r 1 </t>
  </si>
  <si>
    <t>Renta</t>
  </si>
  <si>
    <t>Środki czystości, artykuły biurowe, kancelaryjne, druki, prasa</t>
  </si>
  <si>
    <t>Naprawy i konserwacje urządzeń i sprzętu, roboty elektryczne</t>
  </si>
  <si>
    <t>Usługi telekomunikacyjne, wywóz nieczystości, szkolenia, opłaty pocztowe, przegląd kominiarski</t>
  </si>
  <si>
    <t>Ubezpieczenie komputerów i budynku</t>
  </si>
  <si>
    <t>ZSZ-2</t>
  </si>
  <si>
    <t>Zespół Szkół Ponadgimnazjalnych nr 2</t>
  </si>
  <si>
    <t>Usuwanie awarii, remonty bieżące</t>
  </si>
  <si>
    <t>Usługi telekomunikacyjne, wywóz nieczystości, szkolenia, opłata za praktyczną naukę zawodu, wynajem sali gimnastycznej i basenu</t>
  </si>
  <si>
    <t>Ubezpieczenie pracowni komputerowej i budynku szkolnego</t>
  </si>
  <si>
    <t>Lic.H.</t>
  </si>
  <si>
    <t>Zespół Szkół Ponadgimnazjalnych Nr 3</t>
  </si>
  <si>
    <t>Wydatki wynikające z przepisów BHP</t>
  </si>
  <si>
    <t>Wynagrodzenia pracowników, wynagrodzenia z tytułu niezdolności do pracy, odprawa emerytalna</t>
  </si>
  <si>
    <t>Zakup koksu do kotłowni, materiały biurowe,druki, publikatory, środki czystości, materiały do remontów, pozostałe materiały</t>
  </si>
  <si>
    <t>Zakup książek, pomocy dydaktycznych</t>
  </si>
  <si>
    <t>Koszt energii, wody, gazu</t>
  </si>
  <si>
    <t>Prowizja bankowa, usługi telekomunikacyjne i pocztowe, wywóz nieczystości, konserwacja sprzętu</t>
  </si>
  <si>
    <t>Delegacje opiekunów wycieczek programowych</t>
  </si>
  <si>
    <t xml:space="preserve">Ubezpieczenie budynku szkoły </t>
  </si>
  <si>
    <t>Podatek od nieruchomości za pomieszczenia wynajmowane na prowadzenie działalności gospodarczej (sklepik szkolny)</t>
  </si>
  <si>
    <t>Wypłata wynagrodzenia dla doradcy metodycznego, godziny p/wymiarowe, nagrody jubileuszowe, odprawy emerytalne</t>
  </si>
  <si>
    <t>Materiały biurowe, druki, publikatory, środki czystości</t>
  </si>
  <si>
    <t>ZSS</t>
  </si>
  <si>
    <t>Zespół Szkół Specjalnych</t>
  </si>
  <si>
    <t>SP-Sp</t>
  </si>
  <si>
    <t>Szkoły podstawowe specjalne (80102)</t>
  </si>
  <si>
    <t xml:space="preserve">Zapomogi zdrowotne, ekwiwalenty pracownicze </t>
  </si>
  <si>
    <t>Dodatkowe wynagrodzenie za 2003 r.</t>
  </si>
  <si>
    <t>Prenumeraty, materiały biurowe, środki czystości</t>
  </si>
  <si>
    <t>Energia elektryczna, gaz, woda</t>
  </si>
  <si>
    <t xml:space="preserve">Zakup usług remontowych </t>
  </si>
  <si>
    <t>Projekt remontu sali gimnastyczne 9.882,-, bieżące przeglądy urządzeń 4.835,-, remont sali gimnastycznej 126.972,-</t>
  </si>
  <si>
    <t>Umowa na usługi lekarza pediatry w gabinecie szkolnym, badania okresowe pracowników</t>
  </si>
  <si>
    <t>Szkolenia, wywóz nieczystości, opłaty telefoniczne i pocztowe, prowizja bankowa, basen, usługi transportowe</t>
  </si>
  <si>
    <t>Zwrot kosztów podróży służbowych</t>
  </si>
  <si>
    <t xml:space="preserve">Polisy ubezpieczeniowe majątku szkoły </t>
  </si>
  <si>
    <t xml:space="preserve">Świadczenia urlopowe pedagogów, wczasy, zielone szkoły </t>
  </si>
  <si>
    <t>Podatek od nieruchomości za wynajmowane boisko</t>
  </si>
  <si>
    <t>G-Sp.</t>
  </si>
  <si>
    <t>Gimnazja specjalne (80111)</t>
  </si>
  <si>
    <t>Wynagrodzenia pracowników, nadgodziny, nagrody jubileuszowe</t>
  </si>
  <si>
    <t xml:space="preserve">Składki na ubezpieczenia społeczne </t>
  </si>
  <si>
    <t xml:space="preserve">Składki na FP </t>
  </si>
  <si>
    <t>Materiały biurowe do obsługi pracowni komputerowej</t>
  </si>
  <si>
    <t xml:space="preserve">Zakup książek i pomocy do pracowni </t>
  </si>
  <si>
    <t>Opłaty telekomunikacyjne, szkolenia pracowników</t>
  </si>
  <si>
    <t>Składki na ubezpieczenia społeczne opiekuna dzieci dowożonych</t>
  </si>
  <si>
    <t>Zakup usług transportowych, umowa opiekuna dzieci dowożonych</t>
  </si>
  <si>
    <t>Sz.Z.-Spec.</t>
  </si>
  <si>
    <t>Szkoły zawodowe specjalne (80134)</t>
  </si>
  <si>
    <t xml:space="preserve">Zakup pomocy dydaktycznych do pracowni kucharstwa i warsztatów ślusarskich realizowany jest zgodnie z zapotrzebowaniem </t>
  </si>
  <si>
    <t>Refundacja pracodawcom kosztów praktycznej nauki zawodu</t>
  </si>
  <si>
    <t>Zwrot kosztów podróży służbowych opiekuna praktyk zawodowych</t>
  </si>
  <si>
    <t xml:space="preserve">Świadczenia urlopowe pedagogów, bony  </t>
  </si>
  <si>
    <t>Wynagrodzenie 0,5 etatu doradcy metodycznego</t>
  </si>
  <si>
    <t>Składka ZUS od wynagrodzenia doradcy metodycznego</t>
  </si>
  <si>
    <t>Składka na FP od wynagrodzenia doradcy metodycznego</t>
  </si>
  <si>
    <t xml:space="preserve">Zakup materiałów biurowych </t>
  </si>
  <si>
    <t xml:space="preserve">Dopłata do czesnego dla nauczycieli studiujących </t>
  </si>
  <si>
    <t>Zwrot kosztów przejazdu doradcy metodycznego</t>
  </si>
  <si>
    <t>Pozostała działalność COMENIUS (80195)</t>
  </si>
  <si>
    <t>Zakup materiałow biurowych</t>
  </si>
  <si>
    <t>Zakup książek do nauki języka obcego i inne pomoce</t>
  </si>
  <si>
    <t>Zakup biletów, usługi ksero, usługi transportowe</t>
  </si>
  <si>
    <t>Wyjazdy integracyjne do szkół partnerskich</t>
  </si>
  <si>
    <t>Polisy ubezpieczeniowe dla uczestników wyjazdów</t>
  </si>
  <si>
    <t>Wyjazdy zagraniczne Comenius</t>
  </si>
  <si>
    <t>Dofinansowanie wypoczynku letniego, bony świateczne</t>
  </si>
  <si>
    <t xml:space="preserve">Składka ZUS od umów zleceń </t>
  </si>
  <si>
    <t>Składka FP od umów zleceń</t>
  </si>
  <si>
    <t>Zakup materiałów i wyposażenia dla świetlicy terapeutycznej</t>
  </si>
  <si>
    <t>Wkład do kotła dla pracowników przygotowujacych posiłki</t>
  </si>
  <si>
    <t>Wypłaty z tytułu umów zleceń</t>
  </si>
  <si>
    <t>Koszty wyżywienia pracowników kuchni szkolnej</t>
  </si>
  <si>
    <t xml:space="preserve">Świadczenia urlopowe pedagogów, wczasy adm/obsł., zielona szkoła  </t>
  </si>
  <si>
    <t>Wyjazd na turnus rehabilitacyjny; dofinansowanie letniego wyjazdu na obóz integracyjny</t>
  </si>
  <si>
    <t>Żłobek</t>
  </si>
  <si>
    <t>Żłobek Miejski</t>
  </si>
  <si>
    <t>Żłobki (85305)</t>
  </si>
  <si>
    <t>Wypłacono "13" pensję za 2003 rok</t>
  </si>
  <si>
    <t>Środki czystości, materiały biurowe, materiały komputerowe, materiały do remontów, drobny sprzęt gospodarczy, zabawki i sprzęt dydaktyczny</t>
  </si>
  <si>
    <t xml:space="preserve">Zakupów produktów żywnościowych </t>
  </si>
  <si>
    <t xml:space="preserve">Wyposażenie apteczki pierwszej pomocy </t>
  </si>
  <si>
    <t xml:space="preserve">Koszty energii elektrycznej, wody, gazu i c.o. </t>
  </si>
  <si>
    <t>Środki na usuwanie awarii i konserwacje instalacji wodnej, gazowej, przeglądy legalizacyjne, obsługa monitoringu</t>
  </si>
  <si>
    <t>Opłaty pocztowe, telekomunikacyjne, ZOM, prowizja bankowa, szkolenia, BIP</t>
  </si>
  <si>
    <t>Bilety autobusowe</t>
  </si>
  <si>
    <t>Ubezpieczenie budynku oraz gotówki w kasie</t>
  </si>
  <si>
    <t>Pożyczki zwrotne na remonty mieszkań oraz dopłaty do "wczasów pod gruszą"</t>
  </si>
</sst>
</file>

<file path=xl/styles.xml><?xml version="1.0" encoding="utf-8"?>
<styleSheet xmlns="http://schemas.openxmlformats.org/spreadsheetml/2006/main">
  <numFmts count="10">
    <numFmt numFmtId="164" formatCode="GENERAL"/>
    <numFmt numFmtId="165" formatCode="#,##0"/>
    <numFmt numFmtId="166" formatCode="0.00"/>
    <numFmt numFmtId="167" formatCode="0"/>
    <numFmt numFmtId="168" formatCode="0.00;[RED]0.00"/>
    <numFmt numFmtId="169" formatCode="#,##0.00"/>
    <numFmt numFmtId="170" formatCode="#,##0.00;[RED]#,##0.00"/>
    <numFmt numFmtId="171" formatCode="#,##0;[RED]#,##0"/>
    <numFmt numFmtId="172" formatCode="@"/>
    <numFmt numFmtId="173" formatCode="_-* #,##0.00\ _z_ł_-;\-* #,##0.00\ _z_ł_-;_-* \-??\ _z_ł_-;_-@_-"/>
  </numFmts>
  <fonts count="18">
    <font>
      <sz val="12"/>
      <name val="Times New Roman CE"/>
      <family val="1"/>
    </font>
    <font>
      <sz val="10"/>
      <name val="Arial"/>
      <family val="0"/>
    </font>
    <font>
      <sz val="10"/>
      <name val="Arial CE"/>
      <family val="2"/>
    </font>
    <font>
      <sz val="10"/>
      <name val="Times New Roman CE"/>
      <family val="1"/>
    </font>
    <font>
      <sz val="11"/>
      <name val="Arial"/>
      <family val="2"/>
    </font>
    <font>
      <b/>
      <sz val="11"/>
      <name val="Arial"/>
      <family val="2"/>
    </font>
    <font>
      <b/>
      <i/>
      <sz val="11"/>
      <name val="Arial"/>
      <family val="2"/>
    </font>
    <font>
      <sz val="11"/>
      <name val="Lucida Sans Unicode"/>
      <family val="2"/>
    </font>
    <font>
      <b/>
      <sz val="10"/>
      <name val="Arial"/>
      <family val="2"/>
    </font>
    <font>
      <b/>
      <sz val="11"/>
      <name val="Lucida Sans Unicode"/>
      <family val="2"/>
    </font>
    <font>
      <sz val="11"/>
      <name val="Arial CE"/>
      <family val="2"/>
    </font>
    <font>
      <b/>
      <sz val="9"/>
      <name val="Arial"/>
      <family val="2"/>
    </font>
    <font>
      <sz val="9"/>
      <name val="Arial CE"/>
      <family val="2"/>
    </font>
    <font>
      <b/>
      <sz val="8"/>
      <color indexed="8"/>
      <name val="Tahoma"/>
      <family val="2"/>
    </font>
    <font>
      <vertAlign val="superscript"/>
      <sz val="11"/>
      <name val="Arial"/>
      <family val="2"/>
    </font>
    <font>
      <sz val="16"/>
      <name val="Arial"/>
      <family val="2"/>
    </font>
    <font>
      <i/>
      <sz val="11"/>
      <name val="Arial"/>
      <family val="2"/>
    </font>
    <font>
      <b/>
      <sz val="8"/>
      <name val="Times New Roman CE"/>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14"/>
        <bgColor indexed="64"/>
      </patternFill>
    </fill>
  </fills>
  <borders count="1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383">
    <xf numFmtId="164" fontId="0" fillId="0" borderId="0" xfId="0" applyAlignment="1">
      <alignment/>
    </xf>
    <xf numFmtId="164" fontId="0" fillId="0" borderId="0" xfId="0" applyFont="1" applyAlignment="1">
      <alignment vertical="top"/>
    </xf>
    <xf numFmtId="164" fontId="0" fillId="0" borderId="0" xfId="0" applyAlignment="1">
      <alignment vertical="top"/>
    </xf>
    <xf numFmtId="164" fontId="3" fillId="0" borderId="0" xfId="0" applyFont="1" applyAlignment="1">
      <alignment vertical="top"/>
    </xf>
    <xf numFmtId="164" fontId="0" fillId="0" borderId="0" xfId="0" applyAlignment="1">
      <alignment vertical="top" wrapText="1"/>
    </xf>
    <xf numFmtId="165" fontId="0" fillId="0" borderId="0" xfId="0" applyNumberFormat="1" applyAlignment="1">
      <alignment vertical="top"/>
    </xf>
    <xf numFmtId="166" fontId="0" fillId="0" borderId="0" xfId="0" applyNumberFormat="1" applyFont="1" applyAlignment="1">
      <alignment horizontal="left" vertical="top" wrapText="1"/>
    </xf>
    <xf numFmtId="164" fontId="1" fillId="0" borderId="0" xfId="0" applyFont="1" applyBorder="1" applyAlignment="1">
      <alignment/>
    </xf>
    <xf numFmtId="164" fontId="0" fillId="0" borderId="0" xfId="0" applyBorder="1" applyAlignment="1">
      <alignment/>
    </xf>
    <xf numFmtId="164" fontId="4" fillId="0" borderId="0" xfId="0" applyFont="1" applyBorder="1" applyAlignment="1">
      <alignment/>
    </xf>
    <xf numFmtId="164" fontId="5" fillId="0" borderId="0" xfId="0" applyFont="1" applyAlignment="1">
      <alignment horizontal="center" vertical="top"/>
    </xf>
    <xf numFmtId="164" fontId="5" fillId="0" borderId="0" xfId="0" applyFont="1" applyBorder="1" applyAlignment="1">
      <alignment horizontal="center" vertical="top"/>
    </xf>
    <xf numFmtId="164" fontId="7" fillId="0" borderId="0" xfId="0" applyFont="1" applyBorder="1" applyAlignment="1">
      <alignment/>
    </xf>
    <xf numFmtId="164" fontId="4" fillId="0" borderId="0" xfId="0" applyFont="1" applyAlignment="1">
      <alignment horizontal="center" vertical="top"/>
    </xf>
    <xf numFmtId="164" fontId="4" fillId="0" borderId="1" xfId="0" applyFont="1" applyBorder="1" applyAlignment="1">
      <alignment horizontal="center" vertical="top"/>
    </xf>
    <xf numFmtId="164" fontId="5" fillId="0" borderId="2" xfId="0" applyFont="1" applyBorder="1" applyAlignment="1">
      <alignment horizontal="center" vertical="top" wrapText="1"/>
    </xf>
    <xf numFmtId="167" fontId="5" fillId="0" borderId="2" xfId="0" applyNumberFormat="1" applyFont="1" applyBorder="1" applyAlignment="1">
      <alignment horizontal="center" vertical="top" wrapText="1"/>
    </xf>
    <xf numFmtId="167" fontId="8" fillId="0" borderId="2" xfId="0" applyNumberFormat="1" applyFont="1" applyBorder="1" applyAlignment="1">
      <alignment horizontal="center" vertical="center" textRotation="90" wrapText="1"/>
    </xf>
    <xf numFmtId="167" fontId="5" fillId="0" borderId="3" xfId="0" applyNumberFormat="1" applyFont="1" applyBorder="1" applyAlignment="1">
      <alignment horizontal="center" vertical="center" textRotation="90" wrapText="1"/>
    </xf>
    <xf numFmtId="165" fontId="8"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top" wrapText="1"/>
    </xf>
    <xf numFmtId="167" fontId="8" fillId="0" borderId="2" xfId="0" applyNumberFormat="1" applyFont="1" applyBorder="1" applyAlignment="1">
      <alignment horizontal="center" vertical="top" wrapText="1"/>
    </xf>
    <xf numFmtId="167" fontId="5" fillId="0" borderId="3" xfId="0" applyNumberFormat="1" applyFont="1" applyBorder="1" applyAlignment="1">
      <alignment horizontal="center" vertical="top" wrapText="1"/>
    </xf>
    <xf numFmtId="165" fontId="5" fillId="0" borderId="2" xfId="0" applyNumberFormat="1" applyFont="1" applyBorder="1" applyAlignment="1">
      <alignment horizontal="center" vertical="top" wrapText="1"/>
    </xf>
    <xf numFmtId="164" fontId="5" fillId="2" borderId="2" xfId="0" applyFont="1" applyFill="1" applyBorder="1" applyAlignment="1">
      <alignment vertical="top" wrapText="1"/>
    </xf>
    <xf numFmtId="167" fontId="5" fillId="2" borderId="2" xfId="0" applyNumberFormat="1" applyFont="1" applyFill="1" applyBorder="1" applyAlignment="1">
      <alignment vertical="top" wrapText="1"/>
    </xf>
    <xf numFmtId="167" fontId="8" fillId="2" borderId="2" xfId="0" applyNumberFormat="1" applyFont="1" applyFill="1" applyBorder="1" applyAlignment="1">
      <alignment vertical="top" wrapText="1"/>
    </xf>
    <xf numFmtId="167" fontId="5" fillId="2" borderId="3" xfId="0" applyNumberFormat="1" applyFont="1" applyFill="1" applyBorder="1" applyAlignment="1">
      <alignment vertical="top" wrapText="1"/>
    </xf>
    <xf numFmtId="164" fontId="5" fillId="2" borderId="2" xfId="0" applyFont="1" applyFill="1" applyBorder="1" applyAlignment="1">
      <alignment horizontal="center" vertical="top" wrapText="1"/>
    </xf>
    <xf numFmtId="165" fontId="5" fillId="2" borderId="2" xfId="0" applyNumberFormat="1" applyFont="1" applyFill="1" applyBorder="1" applyAlignment="1">
      <alignment horizontal="right" vertical="top"/>
    </xf>
    <xf numFmtId="168" fontId="5" fillId="2" borderId="2" xfId="0" applyNumberFormat="1" applyFont="1" applyFill="1" applyBorder="1" applyAlignment="1">
      <alignment vertical="top" wrapText="1"/>
    </xf>
    <xf numFmtId="166" fontId="5" fillId="2" borderId="2" xfId="0" applyNumberFormat="1" applyFont="1" applyFill="1" applyBorder="1" applyAlignment="1">
      <alignment horizontal="left" vertical="top" wrapText="1"/>
    </xf>
    <xf numFmtId="165" fontId="1" fillId="0" borderId="0" xfId="0" applyNumberFormat="1" applyFont="1" applyBorder="1" applyAlignment="1">
      <alignment horizontal="center" vertical="center"/>
    </xf>
    <xf numFmtId="164" fontId="7" fillId="0" borderId="0" xfId="0" applyFont="1" applyBorder="1" applyAlignment="1">
      <alignment horizontal="center" vertical="center"/>
    </xf>
    <xf numFmtId="164" fontId="5" fillId="3" borderId="2" xfId="0" applyFont="1" applyFill="1" applyBorder="1" applyAlignment="1">
      <alignment vertical="top" wrapText="1"/>
    </xf>
    <xf numFmtId="167" fontId="5" fillId="3" borderId="2" xfId="0" applyNumberFormat="1" applyFont="1" applyFill="1" applyBorder="1" applyAlignment="1">
      <alignment vertical="top" wrapText="1"/>
    </xf>
    <xf numFmtId="167" fontId="8" fillId="3" borderId="2" xfId="0" applyNumberFormat="1" applyFont="1" applyFill="1" applyBorder="1" applyAlignment="1">
      <alignment vertical="top" wrapText="1"/>
    </xf>
    <xf numFmtId="167" fontId="5" fillId="3" borderId="3" xfId="0" applyNumberFormat="1" applyFont="1" applyFill="1" applyBorder="1" applyAlignment="1">
      <alignment vertical="top" wrapText="1"/>
    </xf>
    <xf numFmtId="164" fontId="5" fillId="3" borderId="2" xfId="0" applyFont="1" applyFill="1" applyBorder="1" applyAlignment="1">
      <alignment horizontal="center" vertical="top" wrapText="1"/>
    </xf>
    <xf numFmtId="165" fontId="5" fillId="3" borderId="2" xfId="0" applyNumberFormat="1" applyFont="1" applyFill="1" applyBorder="1" applyAlignment="1">
      <alignment horizontal="right" vertical="top"/>
    </xf>
    <xf numFmtId="168" fontId="5" fillId="3" borderId="2" xfId="0" applyNumberFormat="1" applyFont="1" applyFill="1" applyBorder="1" applyAlignment="1">
      <alignment vertical="top" wrapText="1"/>
    </xf>
    <xf numFmtId="169" fontId="5" fillId="3" borderId="2" xfId="0" applyNumberFormat="1" applyFont="1" applyFill="1" applyBorder="1" applyAlignment="1">
      <alignment horizontal="left" vertical="top" wrapText="1"/>
    </xf>
    <xf numFmtId="169" fontId="1" fillId="3" borderId="0" xfId="0" applyNumberFormat="1" applyFont="1" applyFill="1" applyBorder="1" applyAlignment="1">
      <alignment horizontal="center" vertical="center"/>
    </xf>
    <xf numFmtId="164" fontId="7" fillId="3" borderId="0" xfId="0" applyFont="1" applyFill="1" applyBorder="1" applyAlignment="1">
      <alignment horizontal="center" vertical="center"/>
    </xf>
    <xf numFmtId="164" fontId="5" fillId="0" borderId="4" xfId="0" applyFont="1" applyFill="1" applyBorder="1" applyAlignment="1">
      <alignment vertical="top" wrapText="1"/>
    </xf>
    <xf numFmtId="167" fontId="5" fillId="0" borderId="0" xfId="0" applyNumberFormat="1" applyFont="1" applyFill="1" applyBorder="1" applyAlignment="1">
      <alignment vertical="top" wrapText="1"/>
    </xf>
    <xf numFmtId="167" fontId="8" fillId="0" borderId="0" xfId="0" applyNumberFormat="1" applyFont="1" applyFill="1" applyBorder="1" applyAlignment="1">
      <alignment vertical="top" wrapText="1"/>
    </xf>
    <xf numFmtId="167" fontId="5" fillId="0" borderId="5" xfId="0" applyNumberFormat="1" applyFont="1" applyFill="1" applyBorder="1" applyAlignment="1">
      <alignment vertical="top" wrapText="1"/>
    </xf>
    <xf numFmtId="164" fontId="5" fillId="0" borderId="3" xfId="0" applyFont="1" applyFill="1" applyBorder="1" applyAlignment="1">
      <alignment horizontal="center" vertical="top" wrapText="1"/>
    </xf>
    <xf numFmtId="165" fontId="5" fillId="0" borderId="2" xfId="0" applyNumberFormat="1" applyFont="1" applyFill="1" applyBorder="1" applyAlignment="1">
      <alignment vertical="top" wrapText="1"/>
    </xf>
    <xf numFmtId="168" fontId="5" fillId="0" borderId="2" xfId="0" applyNumberFormat="1" applyFont="1" applyFill="1" applyBorder="1" applyAlignment="1">
      <alignment vertical="top" wrapText="1"/>
    </xf>
    <xf numFmtId="169" fontId="5" fillId="0" borderId="2" xfId="0" applyNumberFormat="1" applyFont="1" applyFill="1" applyBorder="1" applyAlignment="1">
      <alignment horizontal="left" vertical="top" wrapText="1"/>
    </xf>
    <xf numFmtId="164" fontId="1" fillId="0" borderId="0" xfId="0" applyFont="1" applyBorder="1" applyAlignment="1">
      <alignment horizontal="center" vertical="center"/>
    </xf>
    <xf numFmtId="164" fontId="5" fillId="0" borderId="4" xfId="0" applyFont="1" applyBorder="1" applyAlignment="1">
      <alignment horizontal="center" vertical="top" wrapText="1"/>
    </xf>
    <xf numFmtId="165" fontId="4" fillId="0" borderId="6" xfId="0" applyNumberFormat="1" applyFont="1" applyBorder="1" applyAlignment="1">
      <alignment horizontal="right" vertical="center"/>
    </xf>
    <xf numFmtId="165" fontId="4" fillId="0" borderId="2" xfId="0" applyNumberFormat="1" applyFont="1" applyBorder="1" applyAlignment="1">
      <alignment horizontal="right" vertical="center"/>
    </xf>
    <xf numFmtId="168" fontId="4" fillId="0" borderId="2" xfId="0" applyNumberFormat="1" applyFont="1" applyFill="1" applyBorder="1" applyAlignment="1">
      <alignment vertical="top" wrapText="1"/>
    </xf>
    <xf numFmtId="164" fontId="9" fillId="0" borderId="0" xfId="0" applyFont="1" applyBorder="1" applyAlignment="1">
      <alignment horizontal="center" vertical="center"/>
    </xf>
    <xf numFmtId="164" fontId="5" fillId="0" borderId="2" xfId="0" applyFont="1" applyFill="1" applyBorder="1" applyAlignment="1">
      <alignment vertical="top" wrapText="1"/>
    </xf>
    <xf numFmtId="167" fontId="5" fillId="0" borderId="2" xfId="0" applyNumberFormat="1" applyFont="1" applyFill="1" applyBorder="1" applyAlignment="1">
      <alignment vertical="top" wrapText="1"/>
    </xf>
    <xf numFmtId="167" fontId="8" fillId="0" borderId="2" xfId="0" applyNumberFormat="1" applyFont="1" applyFill="1" applyBorder="1" applyAlignment="1">
      <alignment vertical="top" wrapText="1"/>
    </xf>
    <xf numFmtId="167" fontId="5" fillId="0" borderId="3" xfId="0" applyNumberFormat="1" applyFont="1" applyFill="1" applyBorder="1" applyAlignment="1">
      <alignment vertical="top" wrapText="1"/>
    </xf>
    <xf numFmtId="165" fontId="5" fillId="0" borderId="1" xfId="0" applyNumberFormat="1" applyFont="1" applyBorder="1" applyAlignment="1">
      <alignment vertical="top" wrapText="1"/>
    </xf>
    <xf numFmtId="166" fontId="5" fillId="0" borderId="2" xfId="0" applyNumberFormat="1" applyFont="1" applyFill="1" applyBorder="1" applyAlignment="1">
      <alignment horizontal="left" vertical="top" wrapText="1"/>
    </xf>
    <xf numFmtId="164" fontId="1" fillId="0" borderId="0" xfId="0" applyFont="1" applyFill="1" applyBorder="1" applyAlignment="1">
      <alignment horizontal="center" vertical="center"/>
    </xf>
    <xf numFmtId="164" fontId="7" fillId="0" borderId="0" xfId="0" applyFont="1" applyFill="1" applyBorder="1" applyAlignment="1">
      <alignment horizontal="center" vertical="center"/>
    </xf>
    <xf numFmtId="167" fontId="5" fillId="0" borderId="7" xfId="0" applyNumberFormat="1" applyFont="1" applyFill="1" applyBorder="1" applyAlignment="1">
      <alignment vertical="top" wrapText="1"/>
    </xf>
    <xf numFmtId="167" fontId="8" fillId="0" borderId="7" xfId="0" applyNumberFormat="1" applyFont="1" applyFill="1" applyBorder="1" applyAlignment="1">
      <alignment vertical="top" wrapText="1"/>
    </xf>
    <xf numFmtId="167" fontId="5" fillId="0" borderId="8" xfId="0" applyNumberFormat="1" applyFont="1" applyFill="1" applyBorder="1" applyAlignment="1">
      <alignment vertical="top" wrapText="1"/>
    </xf>
    <xf numFmtId="164" fontId="5" fillId="0" borderId="7" xfId="0" applyFont="1" applyFill="1" applyBorder="1" applyAlignment="1">
      <alignment horizontal="center" vertical="top" wrapText="1"/>
    </xf>
    <xf numFmtId="165" fontId="5" fillId="4" borderId="7" xfId="0" applyNumberFormat="1" applyFont="1" applyFill="1" applyBorder="1" applyAlignment="1">
      <alignment horizontal="right" vertical="top"/>
    </xf>
    <xf numFmtId="168" fontId="5" fillId="0" borderId="7" xfId="0" applyNumberFormat="1" applyFont="1" applyFill="1" applyBorder="1" applyAlignment="1">
      <alignment vertical="top" wrapText="1"/>
    </xf>
    <xf numFmtId="164" fontId="1" fillId="5" borderId="0" xfId="0" applyFont="1" applyFill="1" applyBorder="1" applyAlignment="1">
      <alignment vertical="top"/>
    </xf>
    <xf numFmtId="164" fontId="7" fillId="5" borderId="0" xfId="0" applyFont="1" applyFill="1" applyBorder="1" applyAlignment="1">
      <alignment vertical="top"/>
    </xf>
    <xf numFmtId="165" fontId="5" fillId="0" borderId="7" xfId="0" applyNumberFormat="1" applyFont="1" applyFill="1" applyBorder="1" applyAlignment="1">
      <alignment horizontal="right" vertical="top"/>
    </xf>
    <xf numFmtId="164" fontId="5" fillId="6" borderId="2" xfId="0" applyFont="1" applyFill="1" applyBorder="1" applyAlignment="1">
      <alignment vertical="top" wrapText="1"/>
    </xf>
    <xf numFmtId="164" fontId="5" fillId="6" borderId="7" xfId="0" applyFont="1" applyFill="1" applyBorder="1" applyAlignment="1">
      <alignment vertical="top" wrapText="1"/>
    </xf>
    <xf numFmtId="164" fontId="8" fillId="6" borderId="7" xfId="0" applyFont="1" applyFill="1" applyBorder="1" applyAlignment="1">
      <alignment vertical="top" wrapText="1"/>
    </xf>
    <xf numFmtId="164" fontId="5" fillId="6" borderId="8" xfId="0" applyFont="1" applyFill="1" applyBorder="1" applyAlignment="1">
      <alignment vertical="top" wrapText="1"/>
    </xf>
    <xf numFmtId="165" fontId="5" fillId="6" borderId="7" xfId="0" applyNumberFormat="1" applyFont="1" applyFill="1" applyBorder="1" applyAlignment="1">
      <alignment vertical="top" wrapText="1"/>
    </xf>
    <xf numFmtId="168" fontId="5" fillId="6" borderId="7" xfId="0" applyNumberFormat="1" applyFont="1" applyFill="1" applyBorder="1" applyAlignment="1">
      <alignment vertical="top" wrapText="1"/>
    </xf>
    <xf numFmtId="166" fontId="5" fillId="6" borderId="2" xfId="0" applyNumberFormat="1" applyFont="1" applyFill="1" applyBorder="1" applyAlignment="1">
      <alignment horizontal="left" vertical="top" wrapText="1"/>
    </xf>
    <xf numFmtId="164" fontId="9" fillId="0" borderId="0" xfId="0" applyFont="1" applyBorder="1" applyAlignment="1">
      <alignment/>
    </xf>
    <xf numFmtId="168" fontId="5" fillId="0" borderId="3" xfId="0" applyNumberFormat="1" applyFont="1" applyFill="1" applyBorder="1" applyAlignment="1">
      <alignment vertical="top" wrapText="1"/>
    </xf>
    <xf numFmtId="166" fontId="5" fillId="0" borderId="9" xfId="0" applyNumberFormat="1" applyFont="1" applyFill="1" applyBorder="1" applyAlignment="1">
      <alignment horizontal="left" vertical="top" wrapText="1"/>
    </xf>
    <xf numFmtId="164" fontId="1" fillId="0" borderId="0" xfId="0" applyFont="1" applyFill="1" applyBorder="1" applyAlignment="1">
      <alignment/>
    </xf>
    <xf numFmtId="164" fontId="9" fillId="0" borderId="0" xfId="0" applyFont="1" applyFill="1" applyBorder="1" applyAlignment="1">
      <alignment/>
    </xf>
    <xf numFmtId="164" fontId="4" fillId="0" borderId="2" xfId="0" applyFont="1" applyFill="1" applyBorder="1" applyAlignment="1">
      <alignment vertical="top" wrapText="1"/>
    </xf>
    <xf numFmtId="167" fontId="4" fillId="0" borderId="2" xfId="0" applyNumberFormat="1" applyFont="1" applyFill="1" applyBorder="1" applyAlignment="1">
      <alignment vertical="top" wrapText="1"/>
    </xf>
    <xf numFmtId="164" fontId="8" fillId="0" borderId="9" xfId="0" applyFont="1" applyFill="1" applyBorder="1" applyAlignment="1">
      <alignment vertical="top"/>
    </xf>
    <xf numFmtId="167" fontId="4" fillId="0" borderId="3" xfId="0" applyNumberFormat="1" applyFont="1" applyFill="1" applyBorder="1" applyAlignment="1">
      <alignment vertical="top" wrapText="1"/>
    </xf>
    <xf numFmtId="165" fontId="4" fillId="0" borderId="2" xfId="0" applyNumberFormat="1" applyFont="1" applyFill="1" applyBorder="1" applyAlignment="1">
      <alignment vertical="top" wrapText="1"/>
    </xf>
    <xf numFmtId="168" fontId="4" fillId="0" borderId="3" xfId="0" applyNumberFormat="1" applyFont="1" applyFill="1" applyBorder="1" applyAlignment="1">
      <alignment vertical="top" wrapText="1"/>
    </xf>
    <xf numFmtId="166" fontId="4" fillId="0" borderId="6" xfId="0" applyNumberFormat="1" applyFont="1" applyFill="1" applyBorder="1" applyAlignment="1">
      <alignment horizontal="left" vertical="top" wrapText="1"/>
    </xf>
    <xf numFmtId="164" fontId="1" fillId="0" borderId="0" xfId="0" applyFont="1" applyFill="1" applyBorder="1" applyAlignment="1">
      <alignment vertical="top"/>
    </xf>
    <xf numFmtId="164" fontId="9" fillId="0" borderId="0" xfId="0" applyFont="1" applyFill="1" applyBorder="1" applyAlignment="1">
      <alignment vertical="top"/>
    </xf>
    <xf numFmtId="164" fontId="8" fillId="0" borderId="6" xfId="0" applyFont="1" applyFill="1" applyBorder="1" applyAlignment="1">
      <alignment vertical="top"/>
    </xf>
    <xf numFmtId="164" fontId="7" fillId="0" borderId="0" xfId="0" applyFont="1" applyFill="1" applyBorder="1" applyAlignment="1">
      <alignment vertical="top"/>
    </xf>
    <xf numFmtId="166" fontId="4" fillId="0" borderId="7" xfId="0" applyNumberFormat="1" applyFont="1" applyFill="1" applyBorder="1" applyAlignment="1">
      <alignment horizontal="left" vertical="top" wrapText="1"/>
    </xf>
    <xf numFmtId="164" fontId="8" fillId="0" borderId="7" xfId="0" applyFont="1" applyFill="1" applyBorder="1" applyAlignment="1">
      <alignment vertical="top"/>
    </xf>
    <xf numFmtId="164" fontId="5" fillId="0" borderId="7" xfId="0" applyFont="1" applyFill="1" applyBorder="1" applyAlignment="1">
      <alignment vertical="top" wrapText="1"/>
    </xf>
    <xf numFmtId="165" fontId="5" fillId="0" borderId="7" xfId="0" applyNumberFormat="1" applyFont="1" applyFill="1" applyBorder="1" applyAlignment="1">
      <alignment vertical="top" wrapText="1"/>
    </xf>
    <xf numFmtId="168" fontId="5" fillId="0" borderId="8" xfId="0" applyNumberFormat="1" applyFont="1" applyFill="1" applyBorder="1" applyAlignment="1">
      <alignment vertical="top" wrapText="1"/>
    </xf>
    <xf numFmtId="166" fontId="5" fillId="0" borderId="6" xfId="0" applyNumberFormat="1" applyFont="1" applyFill="1" applyBorder="1" applyAlignment="1">
      <alignment horizontal="left" vertical="top" wrapText="1"/>
    </xf>
    <xf numFmtId="164" fontId="1" fillId="0" borderId="7" xfId="0" applyFont="1" applyFill="1" applyBorder="1" applyAlignment="1">
      <alignment vertical="top"/>
    </xf>
    <xf numFmtId="164" fontId="4" fillId="0" borderId="2" xfId="0" applyFont="1" applyBorder="1" applyAlignment="1">
      <alignment vertical="top" wrapText="1"/>
    </xf>
    <xf numFmtId="164" fontId="1" fillId="0" borderId="2" xfId="0" applyFont="1" applyBorder="1" applyAlignment="1">
      <alignment vertical="top" wrapText="1"/>
    </xf>
    <xf numFmtId="164" fontId="4" fillId="0" borderId="3" xfId="0" applyFont="1" applyBorder="1" applyAlignment="1">
      <alignment vertical="top" wrapText="1"/>
    </xf>
    <xf numFmtId="165" fontId="4" fillId="0" borderId="2" xfId="0" applyNumberFormat="1" applyFont="1" applyBorder="1" applyAlignment="1">
      <alignment vertical="top" wrapText="1"/>
    </xf>
    <xf numFmtId="166" fontId="4" fillId="0" borderId="2" xfId="0" applyNumberFormat="1" applyFont="1" applyFill="1" applyBorder="1" applyAlignment="1">
      <alignment horizontal="left" vertical="top" wrapText="1"/>
    </xf>
    <xf numFmtId="164" fontId="8" fillId="6" borderId="2" xfId="0" applyFont="1" applyFill="1" applyBorder="1" applyAlignment="1">
      <alignment vertical="top" wrapText="1"/>
    </xf>
    <xf numFmtId="164" fontId="5" fillId="6" borderId="3" xfId="0" applyFont="1" applyFill="1" applyBorder="1" applyAlignment="1">
      <alignment vertical="top" wrapText="1"/>
    </xf>
    <xf numFmtId="165" fontId="5" fillId="6" borderId="2" xfId="0" applyNumberFormat="1" applyFont="1" applyFill="1" applyBorder="1" applyAlignment="1">
      <alignment vertical="top" wrapText="1"/>
    </xf>
    <xf numFmtId="168" fontId="5" fillId="6" borderId="2" xfId="0" applyNumberFormat="1" applyFont="1" applyFill="1" applyBorder="1" applyAlignment="1">
      <alignment vertical="top" wrapText="1"/>
    </xf>
    <xf numFmtId="166" fontId="4" fillId="0" borderId="9" xfId="0" applyNumberFormat="1" applyFont="1" applyFill="1" applyBorder="1" applyAlignment="1">
      <alignment horizontal="left" vertical="top" wrapText="1"/>
    </xf>
    <xf numFmtId="167" fontId="1" fillId="0" borderId="9" xfId="0" applyNumberFormat="1" applyFont="1" applyFill="1" applyBorder="1" applyAlignment="1">
      <alignment vertical="top" wrapText="1"/>
    </xf>
    <xf numFmtId="164" fontId="7" fillId="0" borderId="0" xfId="0" applyFont="1" applyFill="1" applyBorder="1" applyAlignment="1">
      <alignment/>
    </xf>
    <xf numFmtId="164" fontId="4" fillId="0" borderId="6" xfId="0" applyFont="1" applyFill="1" applyBorder="1" applyAlignment="1">
      <alignment vertical="top" wrapText="1"/>
    </xf>
    <xf numFmtId="164" fontId="1" fillId="0" borderId="2" xfId="0" applyFont="1" applyFill="1" applyBorder="1" applyAlignment="1">
      <alignment vertical="top" wrapText="1"/>
    </xf>
    <xf numFmtId="164" fontId="4" fillId="0" borderId="3" xfId="0" applyFont="1" applyFill="1" applyBorder="1" applyAlignment="1">
      <alignment vertical="top" wrapText="1"/>
    </xf>
    <xf numFmtId="165" fontId="4" fillId="0" borderId="2" xfId="0" applyNumberFormat="1" applyFont="1" applyFill="1" applyBorder="1" applyAlignment="1">
      <alignment vertical="top"/>
    </xf>
    <xf numFmtId="164" fontId="4" fillId="0" borderId="7" xfId="0" applyFont="1" applyFill="1" applyBorder="1" applyAlignment="1">
      <alignment vertical="top" wrapText="1"/>
    </xf>
    <xf numFmtId="165" fontId="4" fillId="0" borderId="7" xfId="0" applyNumberFormat="1" applyFont="1" applyFill="1" applyBorder="1" applyAlignment="1">
      <alignment vertical="top" wrapText="1"/>
    </xf>
    <xf numFmtId="165" fontId="4" fillId="0" borderId="7" xfId="0" applyNumberFormat="1" applyFont="1" applyFill="1" applyBorder="1" applyAlignment="1">
      <alignment vertical="top"/>
    </xf>
    <xf numFmtId="168" fontId="4" fillId="0" borderId="7" xfId="0" applyNumberFormat="1" applyFont="1" applyFill="1" applyBorder="1" applyAlignment="1">
      <alignment vertical="top" wrapText="1"/>
    </xf>
    <xf numFmtId="167" fontId="1" fillId="0" borderId="2" xfId="0" applyNumberFormat="1" applyFont="1" applyFill="1" applyBorder="1" applyAlignment="1">
      <alignment vertical="top" wrapText="1"/>
    </xf>
    <xf numFmtId="167" fontId="1" fillId="0" borderId="6" xfId="0" applyNumberFormat="1" applyFont="1" applyFill="1" applyBorder="1" applyAlignment="1">
      <alignment vertical="top" wrapText="1"/>
    </xf>
    <xf numFmtId="167" fontId="4" fillId="0" borderId="10" xfId="0" applyNumberFormat="1" applyFont="1" applyFill="1" applyBorder="1" applyAlignment="1">
      <alignment vertical="top" wrapText="1"/>
    </xf>
    <xf numFmtId="166" fontId="4" fillId="0" borderId="6" xfId="0" applyNumberFormat="1" applyFont="1" applyFill="1" applyBorder="1" applyAlignment="1">
      <alignment horizontal="left" vertical="top" wrapText="1" shrinkToFit="1"/>
    </xf>
    <xf numFmtId="164" fontId="1" fillId="0" borderId="9" xfId="0" applyFont="1" applyFill="1" applyBorder="1" applyAlignment="1">
      <alignment vertical="top"/>
    </xf>
    <xf numFmtId="164" fontId="1" fillId="0" borderId="6" xfId="0" applyFont="1" applyFill="1" applyBorder="1" applyAlignment="1">
      <alignment vertical="top"/>
    </xf>
    <xf numFmtId="166" fontId="4" fillId="0" borderId="2" xfId="0" applyNumberFormat="1" applyFont="1" applyBorder="1" applyAlignment="1">
      <alignment horizontal="left" vertical="top" wrapText="1"/>
    </xf>
    <xf numFmtId="167" fontId="5" fillId="0" borderId="10" xfId="0" applyNumberFormat="1" applyFont="1" applyFill="1" applyBorder="1" applyAlignment="1">
      <alignment vertical="top" wrapText="1"/>
    </xf>
    <xf numFmtId="168" fontId="4" fillId="0" borderId="8" xfId="0" applyNumberFormat="1" applyFont="1" applyFill="1" applyBorder="1" applyAlignment="1">
      <alignment vertical="top" wrapText="1"/>
    </xf>
    <xf numFmtId="165" fontId="5" fillId="0" borderId="2" xfId="0" applyNumberFormat="1" applyFont="1" applyFill="1" applyBorder="1" applyAlignment="1">
      <alignment vertical="top"/>
    </xf>
    <xf numFmtId="164" fontId="4" fillId="0" borderId="7" xfId="0" applyFont="1" applyFill="1" applyBorder="1" applyAlignment="1">
      <alignment vertical="top"/>
    </xf>
    <xf numFmtId="164" fontId="4" fillId="0" borderId="2" xfId="0" applyFont="1" applyFill="1" applyBorder="1" applyAlignment="1">
      <alignment horizontal="center"/>
    </xf>
    <xf numFmtId="165" fontId="4" fillId="0" borderId="2" xfId="0" applyNumberFormat="1" applyFont="1" applyFill="1" applyBorder="1" applyAlignment="1">
      <alignment/>
    </xf>
    <xf numFmtId="164" fontId="4" fillId="0" borderId="0" xfId="0" applyFont="1" applyFill="1" applyBorder="1" applyAlignment="1">
      <alignment vertical="top"/>
    </xf>
    <xf numFmtId="164" fontId="4" fillId="0" borderId="9" xfId="0" applyFont="1" applyFill="1" applyBorder="1" applyAlignment="1">
      <alignment horizontal="center"/>
    </xf>
    <xf numFmtId="167" fontId="4" fillId="0" borderId="7" xfId="0" applyNumberFormat="1" applyFont="1" applyFill="1" applyBorder="1" applyAlignment="1">
      <alignment vertical="top" wrapText="1"/>
    </xf>
    <xf numFmtId="167" fontId="4" fillId="0" borderId="8" xfId="0" applyNumberFormat="1" applyFont="1" applyFill="1" applyBorder="1" applyAlignment="1">
      <alignment vertical="top" wrapText="1"/>
    </xf>
    <xf numFmtId="164" fontId="8" fillId="0" borderId="2" xfId="0" applyFont="1" applyFill="1" applyBorder="1" applyAlignment="1">
      <alignment vertical="top"/>
    </xf>
    <xf numFmtId="164" fontId="4" fillId="0" borderId="6" xfId="0" applyFont="1" applyFill="1" applyBorder="1" applyAlignment="1">
      <alignment horizontal="left" vertical="top" wrapText="1"/>
    </xf>
    <xf numFmtId="164" fontId="4" fillId="0" borderId="7" xfId="0" applyFont="1" applyFill="1" applyBorder="1" applyAlignment="1">
      <alignment horizontal="left" vertical="top" wrapText="1" shrinkToFit="1"/>
    </xf>
    <xf numFmtId="164" fontId="5" fillId="0" borderId="7" xfId="0" applyFont="1" applyFill="1" applyBorder="1" applyAlignment="1">
      <alignment vertical="top"/>
    </xf>
    <xf numFmtId="164" fontId="4" fillId="0" borderId="9" xfId="0" applyFont="1" applyFill="1" applyBorder="1" applyAlignment="1">
      <alignment vertical="top" wrapText="1"/>
    </xf>
    <xf numFmtId="165" fontId="4" fillId="0" borderId="9" xfId="0" applyNumberFormat="1" applyFont="1" applyFill="1" applyBorder="1" applyAlignment="1">
      <alignment/>
    </xf>
    <xf numFmtId="164" fontId="4" fillId="0" borderId="7" xfId="0" applyFont="1" applyFill="1" applyBorder="1" applyAlignment="1">
      <alignment horizontal="left" vertical="top" wrapText="1"/>
    </xf>
    <xf numFmtId="164" fontId="1" fillId="0" borderId="0" xfId="0" applyFont="1" applyFill="1" applyBorder="1" applyAlignment="1">
      <alignment vertical="top" wrapText="1"/>
    </xf>
    <xf numFmtId="164" fontId="7" fillId="0" borderId="0" xfId="0" applyFont="1" applyFill="1" applyBorder="1" applyAlignment="1">
      <alignment vertical="top" wrapText="1"/>
    </xf>
    <xf numFmtId="164" fontId="4" fillId="0" borderId="6" xfId="0" applyFont="1" applyFill="1" applyBorder="1" applyAlignment="1">
      <alignment horizontal="left" vertical="top" wrapText="1" shrinkToFit="1"/>
    </xf>
    <xf numFmtId="165" fontId="5" fillId="0" borderId="7" xfId="0" applyNumberFormat="1" applyFont="1" applyFill="1" applyBorder="1" applyAlignment="1">
      <alignment vertical="top"/>
    </xf>
    <xf numFmtId="164" fontId="5" fillId="0" borderId="6" xfId="0" applyFont="1" applyFill="1" applyBorder="1" applyAlignment="1">
      <alignment horizontal="left" vertical="top" wrapText="1"/>
    </xf>
    <xf numFmtId="164" fontId="1" fillId="0" borderId="7" xfId="0" applyFont="1" applyBorder="1" applyAlignment="1">
      <alignment vertical="top" wrapText="1"/>
    </xf>
    <xf numFmtId="164" fontId="4" fillId="0" borderId="8" xfId="0" applyFont="1" applyFill="1" applyBorder="1" applyAlignment="1">
      <alignment horizontal="left" vertical="top" wrapText="1"/>
    </xf>
    <xf numFmtId="164" fontId="4" fillId="0" borderId="11" xfId="0" applyFont="1" applyFill="1" applyBorder="1" applyAlignment="1">
      <alignment horizontal="left" vertical="top" wrapText="1"/>
    </xf>
    <xf numFmtId="165" fontId="4" fillId="0" borderId="7" xfId="0" applyNumberFormat="1" applyFont="1" applyFill="1" applyBorder="1" applyAlignment="1">
      <alignment horizontal="right" vertical="top" wrapText="1"/>
    </xf>
    <xf numFmtId="168" fontId="4" fillId="0" borderId="8" xfId="0" applyNumberFormat="1" applyFont="1" applyFill="1" applyBorder="1" applyAlignment="1">
      <alignment horizontal="right" vertical="top" wrapText="1"/>
    </xf>
    <xf numFmtId="164" fontId="5" fillId="6" borderId="2" xfId="0" applyFont="1" applyFill="1" applyBorder="1" applyAlignment="1">
      <alignment vertical="top"/>
    </xf>
    <xf numFmtId="164" fontId="5" fillId="6" borderId="2" xfId="0" applyFont="1" applyFill="1" applyBorder="1" applyAlignment="1">
      <alignment horizontal="center" vertical="top" wrapText="1"/>
    </xf>
    <xf numFmtId="164" fontId="8" fillId="6" borderId="2" xfId="0" applyFont="1" applyFill="1" applyBorder="1" applyAlignment="1">
      <alignment horizontal="center" vertical="top" wrapText="1"/>
    </xf>
    <xf numFmtId="164" fontId="5" fillId="6" borderId="3" xfId="0" applyFont="1" applyFill="1" applyBorder="1" applyAlignment="1">
      <alignment horizontal="center" vertical="top" wrapText="1"/>
    </xf>
    <xf numFmtId="164" fontId="5" fillId="6" borderId="2" xfId="0" applyFont="1" applyFill="1" applyBorder="1" applyAlignment="1">
      <alignment horizontal="left" vertical="top" wrapText="1"/>
    </xf>
    <xf numFmtId="165" fontId="5" fillId="6" borderId="2" xfId="0" applyNumberFormat="1" applyFont="1" applyFill="1" applyBorder="1" applyAlignment="1">
      <alignment horizontal="right" vertical="top" wrapText="1"/>
    </xf>
    <xf numFmtId="169" fontId="5" fillId="6" borderId="3" xfId="0" applyNumberFormat="1" applyFont="1" applyFill="1" applyBorder="1" applyAlignment="1">
      <alignment horizontal="right" vertical="top" wrapText="1"/>
    </xf>
    <xf numFmtId="164" fontId="1" fillId="6" borderId="0" xfId="0" applyFont="1" applyFill="1" applyBorder="1" applyAlignment="1">
      <alignment vertical="top"/>
    </xf>
    <xf numFmtId="164" fontId="9" fillId="6" borderId="0" xfId="0" applyFont="1" applyFill="1" applyBorder="1" applyAlignment="1">
      <alignment vertical="top"/>
    </xf>
    <xf numFmtId="164" fontId="5" fillId="0" borderId="2" xfId="0" applyFont="1" applyFill="1" applyBorder="1" applyAlignment="1">
      <alignment horizontal="center" vertical="top" wrapText="1"/>
    </xf>
    <xf numFmtId="164" fontId="5" fillId="0" borderId="2" xfId="0" applyFont="1" applyFill="1" applyBorder="1" applyAlignment="1">
      <alignment horizontal="left" vertical="top" wrapText="1"/>
    </xf>
    <xf numFmtId="165" fontId="5" fillId="0" borderId="2" xfId="0" applyNumberFormat="1" applyFont="1" applyFill="1" applyBorder="1" applyAlignment="1">
      <alignment horizontal="right" vertical="top" wrapText="1"/>
    </xf>
    <xf numFmtId="170" fontId="5" fillId="0" borderId="3" xfId="0" applyNumberFormat="1" applyFont="1" applyFill="1" applyBorder="1" applyAlignment="1">
      <alignment horizontal="right" vertical="top" wrapText="1"/>
    </xf>
    <xf numFmtId="171" fontId="1" fillId="0" borderId="0" xfId="0" applyNumberFormat="1" applyFont="1" applyFill="1" applyBorder="1" applyAlignment="1">
      <alignment horizontal="right" vertical="top"/>
    </xf>
    <xf numFmtId="170" fontId="4" fillId="0" borderId="3" xfId="0" applyNumberFormat="1" applyFont="1" applyFill="1" applyBorder="1" applyAlignment="1">
      <alignment horizontal="right" vertical="top" wrapText="1"/>
    </xf>
    <xf numFmtId="164" fontId="4" fillId="0" borderId="2" xfId="0" applyFont="1" applyFill="1" applyBorder="1" applyAlignment="1">
      <alignment horizontal="right" vertical="top" wrapText="1"/>
    </xf>
    <xf numFmtId="164" fontId="4" fillId="0" borderId="3" xfId="0" applyFont="1" applyFill="1" applyBorder="1" applyAlignment="1">
      <alignment horizontal="right" vertical="top" wrapText="1"/>
    </xf>
    <xf numFmtId="165" fontId="4" fillId="0" borderId="2" xfId="0" applyNumberFormat="1" applyFont="1" applyFill="1" applyBorder="1" applyAlignment="1">
      <alignment horizontal="right" vertical="top" wrapText="1"/>
    </xf>
    <xf numFmtId="164" fontId="1" fillId="0" borderId="9" xfId="0" applyFont="1" applyFill="1" applyBorder="1" applyAlignment="1">
      <alignment vertical="top" wrapText="1"/>
    </xf>
    <xf numFmtId="164" fontId="1" fillId="0" borderId="6" xfId="0" applyFont="1" applyFill="1" applyBorder="1" applyAlignment="1">
      <alignment vertical="top" wrapText="1"/>
    </xf>
    <xf numFmtId="164" fontId="1" fillId="0" borderId="7" xfId="0" applyFont="1" applyFill="1" applyBorder="1" applyAlignment="1">
      <alignment vertical="top" wrapText="1"/>
    </xf>
    <xf numFmtId="164" fontId="4" fillId="0" borderId="2" xfId="0" applyFont="1" applyBorder="1" applyAlignment="1">
      <alignment vertical="top"/>
    </xf>
    <xf numFmtId="164" fontId="1" fillId="0" borderId="2" xfId="0" applyFont="1" applyBorder="1" applyAlignment="1">
      <alignment vertical="top"/>
    </xf>
    <xf numFmtId="164" fontId="4" fillId="0" borderId="3" xfId="0" applyFont="1" applyBorder="1" applyAlignment="1">
      <alignment vertical="top"/>
    </xf>
    <xf numFmtId="165" fontId="4" fillId="0" borderId="2" xfId="0" applyNumberFormat="1" applyFont="1" applyBorder="1" applyAlignment="1">
      <alignment vertical="top"/>
    </xf>
    <xf numFmtId="164" fontId="10" fillId="0" borderId="7" xfId="0" applyFont="1" applyFill="1" applyBorder="1" applyAlignment="1">
      <alignment vertical="top" wrapText="1"/>
    </xf>
    <xf numFmtId="164" fontId="5" fillId="0" borderId="9" xfId="0" applyFont="1" applyFill="1" applyBorder="1" applyAlignment="1">
      <alignment horizontal="center"/>
    </xf>
    <xf numFmtId="164" fontId="5" fillId="0" borderId="0" xfId="0" applyFont="1" applyFill="1" applyBorder="1" applyAlignment="1">
      <alignment vertical="top"/>
    </xf>
    <xf numFmtId="164" fontId="4" fillId="0" borderId="2" xfId="0" applyFont="1" applyFill="1" applyBorder="1" applyAlignment="1">
      <alignment horizontal="left" vertical="top" wrapText="1"/>
    </xf>
    <xf numFmtId="164" fontId="5" fillId="0" borderId="9" xfId="0" applyFont="1" applyFill="1" applyBorder="1" applyAlignment="1">
      <alignment vertical="top" wrapText="1"/>
    </xf>
    <xf numFmtId="164" fontId="8" fillId="0" borderId="2" xfId="0" applyFont="1" applyFill="1" applyBorder="1" applyAlignment="1">
      <alignment vertical="top" wrapText="1"/>
    </xf>
    <xf numFmtId="164" fontId="5" fillId="0" borderId="3" xfId="0" applyFont="1" applyFill="1" applyBorder="1" applyAlignment="1">
      <alignment vertical="top" wrapText="1"/>
    </xf>
    <xf numFmtId="169" fontId="5" fillId="0" borderId="3" xfId="0" applyNumberFormat="1" applyFont="1" applyFill="1" applyBorder="1" applyAlignment="1">
      <alignment vertical="top" wrapText="1"/>
    </xf>
    <xf numFmtId="169" fontId="4" fillId="0" borderId="2" xfId="0" applyNumberFormat="1" applyFont="1" applyFill="1" applyBorder="1" applyAlignment="1">
      <alignment vertical="top" wrapText="1"/>
    </xf>
    <xf numFmtId="169" fontId="4" fillId="0" borderId="3" xfId="0" applyNumberFormat="1" applyFont="1" applyFill="1" applyBorder="1" applyAlignment="1">
      <alignment vertical="top" wrapText="1"/>
    </xf>
    <xf numFmtId="164" fontId="5" fillId="0" borderId="2" xfId="0" applyFont="1" applyFill="1" applyBorder="1" applyAlignment="1">
      <alignment vertical="top"/>
    </xf>
    <xf numFmtId="164" fontId="5" fillId="0" borderId="3" xfId="0" applyFont="1" applyFill="1" applyBorder="1" applyAlignment="1">
      <alignment vertical="top"/>
    </xf>
    <xf numFmtId="171" fontId="5" fillId="0" borderId="2" xfId="0" applyNumberFormat="1" applyFont="1" applyFill="1" applyBorder="1" applyAlignment="1">
      <alignment vertical="top" wrapText="1"/>
    </xf>
    <xf numFmtId="171" fontId="1" fillId="0" borderId="0" xfId="0" applyNumberFormat="1" applyFont="1" applyFill="1" applyBorder="1" applyAlignment="1">
      <alignment/>
    </xf>
    <xf numFmtId="171" fontId="9" fillId="0" borderId="0" xfId="0" applyNumberFormat="1" applyFont="1" applyFill="1" applyBorder="1" applyAlignment="1">
      <alignment/>
    </xf>
    <xf numFmtId="164" fontId="4" fillId="0" borderId="2" xfId="0" applyFont="1" applyFill="1" applyBorder="1" applyAlignment="1">
      <alignment vertical="top"/>
    </xf>
    <xf numFmtId="164" fontId="4" fillId="0" borderId="6" xfId="0" applyFont="1" applyFill="1" applyBorder="1" applyAlignment="1">
      <alignment vertical="top"/>
    </xf>
    <xf numFmtId="164" fontId="4" fillId="0" borderId="3" xfId="0" applyFont="1" applyFill="1" applyBorder="1" applyAlignment="1">
      <alignment vertical="top"/>
    </xf>
    <xf numFmtId="171" fontId="4" fillId="0" borderId="0" xfId="0" applyNumberFormat="1" applyFont="1" applyFill="1" applyBorder="1" applyAlignment="1">
      <alignment/>
    </xf>
    <xf numFmtId="164" fontId="4" fillId="0" borderId="0" xfId="0" applyFont="1" applyFill="1" applyBorder="1" applyAlignment="1">
      <alignment/>
    </xf>
    <xf numFmtId="171" fontId="4" fillId="0" borderId="2" xfId="0" applyNumberFormat="1" applyFont="1" applyFill="1" applyBorder="1" applyAlignment="1">
      <alignment vertical="top" wrapText="1"/>
    </xf>
    <xf numFmtId="171" fontId="7" fillId="0" borderId="0" xfId="0" applyNumberFormat="1" applyFont="1" applyFill="1" applyBorder="1" applyAlignment="1">
      <alignment/>
    </xf>
    <xf numFmtId="171" fontId="7" fillId="0" borderId="0" xfId="0" applyNumberFormat="1" applyFont="1" applyFill="1" applyBorder="1" applyAlignment="1">
      <alignment vertical="top" wrapText="1"/>
    </xf>
    <xf numFmtId="171" fontId="9" fillId="0" borderId="0" xfId="0" applyNumberFormat="1" applyFont="1" applyFill="1" applyBorder="1" applyAlignment="1">
      <alignment vertical="top" wrapText="1"/>
    </xf>
    <xf numFmtId="164" fontId="5" fillId="0" borderId="6" xfId="0" applyFont="1" applyFill="1" applyBorder="1" applyAlignment="1">
      <alignment vertical="top"/>
    </xf>
    <xf numFmtId="164" fontId="4" fillId="0" borderId="7" xfId="0" applyFont="1" applyBorder="1" applyAlignment="1">
      <alignment horizontal="left" vertical="top" wrapText="1"/>
    </xf>
    <xf numFmtId="164" fontId="9" fillId="0" borderId="0" xfId="0" applyFont="1" applyFill="1" applyBorder="1" applyAlignment="1">
      <alignment vertical="top" wrapText="1"/>
    </xf>
    <xf numFmtId="167" fontId="8" fillId="0" borderId="9" xfId="0" applyNumberFormat="1" applyFont="1" applyFill="1" applyBorder="1" applyAlignment="1">
      <alignment vertical="top" wrapText="1"/>
    </xf>
    <xf numFmtId="167" fontId="8" fillId="0" borderId="6" xfId="0" applyNumberFormat="1" applyFont="1" applyFill="1" applyBorder="1" applyAlignment="1">
      <alignment vertical="top" wrapText="1"/>
    </xf>
    <xf numFmtId="164" fontId="4" fillId="0" borderId="0" xfId="0" applyFont="1" applyFill="1" applyAlignment="1">
      <alignment vertical="top"/>
    </xf>
    <xf numFmtId="168" fontId="5" fillId="6" borderId="3" xfId="0" applyNumberFormat="1" applyFont="1" applyFill="1" applyBorder="1" applyAlignment="1">
      <alignment vertical="top" wrapText="1"/>
    </xf>
    <xf numFmtId="166" fontId="5" fillId="6" borderId="8" xfId="0" applyNumberFormat="1" applyFont="1" applyFill="1" applyBorder="1" applyAlignment="1">
      <alignment horizontal="left" vertical="top" wrapText="1"/>
    </xf>
    <xf numFmtId="166" fontId="5" fillId="6" borderId="11" xfId="0" applyNumberFormat="1" applyFont="1" applyFill="1" applyBorder="1" applyAlignment="1">
      <alignment horizontal="left" vertical="top" wrapText="1"/>
    </xf>
    <xf numFmtId="165" fontId="4" fillId="0" borderId="2" xfId="20" applyNumberFormat="1" applyFont="1" applyFill="1" applyBorder="1" applyAlignment="1">
      <alignment vertical="top" wrapText="1"/>
      <protection/>
    </xf>
    <xf numFmtId="167" fontId="1" fillId="0" borderId="7" xfId="0" applyNumberFormat="1" applyFont="1" applyFill="1" applyBorder="1" applyAlignment="1">
      <alignment vertical="top" wrapText="1"/>
    </xf>
    <xf numFmtId="164" fontId="4" fillId="0" borderId="9" xfId="0" applyFont="1" applyFill="1" applyBorder="1" applyAlignment="1">
      <alignment horizontal="left" vertical="top" wrapText="1"/>
    </xf>
    <xf numFmtId="164" fontId="4" fillId="6" borderId="2" xfId="0" applyFont="1" applyFill="1" applyBorder="1" applyAlignment="1">
      <alignment vertical="top" wrapText="1"/>
    </xf>
    <xf numFmtId="164" fontId="4" fillId="6" borderId="3" xfId="0" applyFont="1" applyFill="1" applyBorder="1" applyAlignment="1">
      <alignment vertical="top" wrapText="1"/>
    </xf>
    <xf numFmtId="165" fontId="4" fillId="0" borderId="7" xfId="0" applyNumberFormat="1" applyFont="1" applyFill="1" applyBorder="1" applyAlignment="1">
      <alignment/>
    </xf>
    <xf numFmtId="164" fontId="8" fillId="6" borderId="2" xfId="0" applyFont="1" applyFill="1" applyBorder="1" applyAlignment="1">
      <alignment vertical="top"/>
    </xf>
    <xf numFmtId="164" fontId="5" fillId="6" borderId="3" xfId="0" applyFont="1" applyFill="1" applyBorder="1" applyAlignment="1">
      <alignment vertical="top"/>
    </xf>
    <xf numFmtId="170" fontId="5" fillId="6" borderId="2" xfId="0" applyNumberFormat="1" applyFont="1" applyFill="1" applyBorder="1" applyAlignment="1">
      <alignment vertical="top"/>
    </xf>
    <xf numFmtId="164" fontId="4" fillId="0" borderId="9" xfId="0" applyFont="1" applyFill="1" applyBorder="1" applyAlignment="1">
      <alignment vertical="top"/>
    </xf>
    <xf numFmtId="167" fontId="5" fillId="0" borderId="9" xfId="0" applyNumberFormat="1" applyFont="1" applyFill="1" applyBorder="1" applyAlignment="1">
      <alignment vertical="top"/>
    </xf>
    <xf numFmtId="167" fontId="8" fillId="0" borderId="2" xfId="0" applyNumberFormat="1" applyFont="1" applyFill="1" applyBorder="1" applyAlignment="1">
      <alignment vertical="top"/>
    </xf>
    <xf numFmtId="167" fontId="5" fillId="0" borderId="2" xfId="0" applyNumberFormat="1" applyFont="1" applyFill="1" applyBorder="1" applyAlignment="1">
      <alignment vertical="top"/>
    </xf>
    <xf numFmtId="167" fontId="5" fillId="0" borderId="3" xfId="0" applyNumberFormat="1" applyFont="1" applyFill="1" applyBorder="1" applyAlignment="1">
      <alignment vertical="top"/>
    </xf>
    <xf numFmtId="170" fontId="5" fillId="0" borderId="3" xfId="0" applyNumberFormat="1" applyFont="1" applyFill="1" applyBorder="1" applyAlignment="1">
      <alignment vertical="top"/>
    </xf>
    <xf numFmtId="167" fontId="5" fillId="0" borderId="6" xfId="0" applyNumberFormat="1" applyFont="1" applyFill="1" applyBorder="1" applyAlignment="1">
      <alignment vertical="top"/>
    </xf>
    <xf numFmtId="167" fontId="1" fillId="0" borderId="6" xfId="0" applyNumberFormat="1" applyFont="1" applyFill="1" applyBorder="1" applyAlignment="1">
      <alignment vertical="top"/>
    </xf>
    <xf numFmtId="165" fontId="4" fillId="0" borderId="3" xfId="0" applyNumberFormat="1" applyFont="1" applyFill="1" applyBorder="1" applyAlignment="1">
      <alignment vertical="top"/>
    </xf>
    <xf numFmtId="167" fontId="4" fillId="0" borderId="2" xfId="0" applyNumberFormat="1" applyFont="1" applyFill="1" applyBorder="1" applyAlignment="1">
      <alignment vertical="top"/>
    </xf>
    <xf numFmtId="167" fontId="4" fillId="0" borderId="3" xfId="0" applyNumberFormat="1" applyFont="1" applyFill="1" applyBorder="1" applyAlignment="1">
      <alignment vertical="top"/>
    </xf>
    <xf numFmtId="170" fontId="4" fillId="0" borderId="3" xfId="0" applyNumberFormat="1" applyFont="1" applyFill="1" applyBorder="1" applyAlignment="1">
      <alignment vertical="top"/>
    </xf>
    <xf numFmtId="170" fontId="4" fillId="0" borderId="8" xfId="0" applyNumberFormat="1" applyFont="1" applyFill="1" applyBorder="1" applyAlignment="1">
      <alignment vertical="top"/>
    </xf>
    <xf numFmtId="167" fontId="4" fillId="0" borderId="6" xfId="0" applyNumberFormat="1" applyFont="1" applyFill="1" applyBorder="1" applyAlignment="1">
      <alignment vertical="top" wrapText="1"/>
    </xf>
    <xf numFmtId="164" fontId="5" fillId="0" borderId="9" xfId="0" applyFont="1" applyFill="1" applyBorder="1" applyAlignment="1">
      <alignment vertical="top"/>
    </xf>
    <xf numFmtId="164" fontId="1" fillId="0" borderId="2" xfId="0" applyFont="1" applyFill="1" applyBorder="1" applyAlignment="1">
      <alignment vertical="top"/>
    </xf>
    <xf numFmtId="167" fontId="1" fillId="0" borderId="9" xfId="0" applyNumberFormat="1" applyFont="1" applyFill="1" applyBorder="1" applyAlignment="1">
      <alignment vertical="top"/>
    </xf>
    <xf numFmtId="170" fontId="4" fillId="0" borderId="2" xfId="0" applyNumberFormat="1" applyFont="1" applyFill="1" applyBorder="1" applyAlignment="1">
      <alignment vertical="top"/>
    </xf>
    <xf numFmtId="167" fontId="4" fillId="0" borderId="11" xfId="0" applyNumberFormat="1" applyFont="1" applyFill="1" applyBorder="1" applyAlignment="1">
      <alignment vertical="top" wrapText="1"/>
    </xf>
    <xf numFmtId="164" fontId="10" fillId="0" borderId="2" xfId="0" applyFont="1" applyFill="1" applyBorder="1" applyAlignment="1">
      <alignment vertical="top" wrapText="1"/>
    </xf>
    <xf numFmtId="167" fontId="5" fillId="0" borderId="6" xfId="0" applyNumberFormat="1" applyFont="1" applyFill="1" applyBorder="1" applyAlignment="1">
      <alignment vertical="top" wrapText="1"/>
    </xf>
    <xf numFmtId="167" fontId="5" fillId="0" borderId="11" xfId="0" applyNumberFormat="1" applyFont="1" applyFill="1" applyBorder="1" applyAlignment="1">
      <alignment vertical="top" wrapText="1"/>
    </xf>
    <xf numFmtId="164" fontId="10" fillId="0" borderId="9" xfId="0" applyFont="1" applyFill="1" applyBorder="1" applyAlignment="1">
      <alignment horizontal="center"/>
    </xf>
    <xf numFmtId="164" fontId="10" fillId="0" borderId="9" xfId="0" applyFont="1" applyFill="1" applyBorder="1" applyAlignment="1">
      <alignment vertical="top" wrapText="1"/>
    </xf>
    <xf numFmtId="165" fontId="10" fillId="0" borderId="9" xfId="0" applyNumberFormat="1" applyFont="1" applyFill="1" applyBorder="1" applyAlignment="1">
      <alignment/>
    </xf>
    <xf numFmtId="167" fontId="4" fillId="6" borderId="11" xfId="0" applyNumberFormat="1" applyFont="1" applyFill="1" applyBorder="1" applyAlignment="1">
      <alignment vertical="top" wrapText="1"/>
    </xf>
    <xf numFmtId="164" fontId="5" fillId="0" borderId="9" xfId="0" applyFont="1" applyFill="1" applyBorder="1" applyAlignment="1">
      <alignment horizontal="left" vertical="top" wrapText="1"/>
    </xf>
    <xf numFmtId="169" fontId="5" fillId="6" borderId="2" xfId="0" applyNumberFormat="1" applyFont="1" applyFill="1" applyBorder="1" applyAlignment="1">
      <alignment vertical="top" wrapText="1"/>
    </xf>
    <xf numFmtId="167" fontId="5" fillId="0" borderId="9" xfId="0" applyNumberFormat="1" applyFont="1" applyFill="1" applyBorder="1" applyAlignment="1">
      <alignment vertical="top" wrapText="1"/>
    </xf>
    <xf numFmtId="164" fontId="5" fillId="0" borderId="6" xfId="0" applyFont="1" applyFill="1" applyBorder="1" applyAlignment="1">
      <alignment vertical="top" wrapText="1"/>
    </xf>
    <xf numFmtId="169" fontId="4" fillId="0" borderId="8" xfId="0" applyNumberFormat="1" applyFont="1" applyFill="1" applyBorder="1" applyAlignment="1">
      <alignment vertical="top" wrapText="1"/>
    </xf>
    <xf numFmtId="167" fontId="5" fillId="0" borderId="4" xfId="0" applyNumberFormat="1" applyFont="1" applyFill="1" applyBorder="1" applyAlignment="1">
      <alignment vertical="top" wrapText="1"/>
    </xf>
    <xf numFmtId="165" fontId="4" fillId="0" borderId="9" xfId="0" applyNumberFormat="1" applyFont="1" applyFill="1" applyBorder="1" applyAlignment="1">
      <alignment vertical="top"/>
    </xf>
    <xf numFmtId="165" fontId="5" fillId="0" borderId="9" xfId="0" applyNumberFormat="1" applyFont="1" applyFill="1" applyBorder="1" applyAlignment="1">
      <alignment vertical="top"/>
    </xf>
    <xf numFmtId="165" fontId="5" fillId="0" borderId="6" xfId="0" applyNumberFormat="1" applyFont="1" applyFill="1" applyBorder="1" applyAlignment="1">
      <alignment vertical="top"/>
    </xf>
    <xf numFmtId="164" fontId="12" fillId="0" borderId="6" xfId="0" applyFont="1" applyFill="1" applyBorder="1" applyAlignment="1">
      <alignment vertical="top" wrapText="1"/>
    </xf>
    <xf numFmtId="166" fontId="5" fillId="6" borderId="7" xfId="0" applyNumberFormat="1" applyFont="1" applyFill="1" applyBorder="1" applyAlignment="1">
      <alignment horizontal="left" vertical="top" wrapText="1"/>
    </xf>
    <xf numFmtId="164" fontId="4" fillId="0" borderId="7" xfId="0" applyFont="1" applyFill="1" applyBorder="1" applyAlignment="1">
      <alignment wrapText="1"/>
    </xf>
    <xf numFmtId="164" fontId="4" fillId="0" borderId="6" xfId="0" applyFont="1" applyFill="1" applyBorder="1" applyAlignment="1">
      <alignment wrapText="1"/>
    </xf>
    <xf numFmtId="164" fontId="10" fillId="0" borderId="2" xfId="0" applyFont="1" applyFill="1" applyBorder="1" applyAlignment="1">
      <alignment horizontal="center"/>
    </xf>
    <xf numFmtId="165" fontId="10" fillId="0" borderId="2" xfId="0" applyNumberFormat="1" applyFont="1" applyFill="1" applyBorder="1" applyAlignment="1">
      <alignment/>
    </xf>
    <xf numFmtId="164" fontId="10" fillId="0" borderId="6" xfId="0" applyFont="1" applyFill="1" applyBorder="1" applyAlignment="1">
      <alignment wrapText="1"/>
    </xf>
    <xf numFmtId="165" fontId="4" fillId="0" borderId="10" xfId="0" applyNumberFormat="1" applyFont="1" applyFill="1" applyBorder="1" applyAlignment="1">
      <alignment/>
    </xf>
    <xf numFmtId="165" fontId="4" fillId="0" borderId="11" xfId="0" applyNumberFormat="1" applyFont="1" applyFill="1" applyBorder="1" applyAlignment="1">
      <alignment/>
    </xf>
    <xf numFmtId="164" fontId="12" fillId="0" borderId="6" xfId="0" applyFont="1" applyFill="1" applyBorder="1" applyAlignment="1">
      <alignment wrapText="1"/>
    </xf>
    <xf numFmtId="165" fontId="4" fillId="0" borderId="6" xfId="0" applyNumberFormat="1" applyFont="1" applyFill="1" applyBorder="1" applyAlignment="1">
      <alignment/>
    </xf>
    <xf numFmtId="165" fontId="4" fillId="0" borderId="12" xfId="0" applyNumberFormat="1" applyFont="1" applyFill="1" applyBorder="1" applyAlignment="1">
      <alignment/>
    </xf>
    <xf numFmtId="168" fontId="4" fillId="0" borderId="9" xfId="0" applyNumberFormat="1" applyFont="1" applyFill="1" applyBorder="1" applyAlignment="1">
      <alignment vertical="top" wrapText="1"/>
    </xf>
    <xf numFmtId="164" fontId="1" fillId="0" borderId="1" xfId="0" applyFont="1" applyFill="1" applyBorder="1" applyAlignment="1">
      <alignment/>
    </xf>
    <xf numFmtId="167" fontId="4" fillId="0" borderId="4" xfId="0" applyNumberFormat="1" applyFont="1" applyFill="1" applyBorder="1" applyAlignment="1">
      <alignment vertical="top" wrapText="1"/>
    </xf>
    <xf numFmtId="165" fontId="5" fillId="0" borderId="3" xfId="0" applyNumberFormat="1" applyFont="1" applyFill="1" applyBorder="1" applyAlignment="1">
      <alignment vertical="top"/>
    </xf>
    <xf numFmtId="164" fontId="5" fillId="0" borderId="4" xfId="0" applyFont="1" applyFill="1" applyBorder="1" applyAlignment="1">
      <alignment vertical="top"/>
    </xf>
    <xf numFmtId="164" fontId="4" fillId="0" borderId="10" xfId="0" applyFont="1" applyFill="1" applyBorder="1" applyAlignment="1">
      <alignment vertical="top"/>
    </xf>
    <xf numFmtId="171" fontId="8" fillId="0" borderId="0" xfId="0" applyNumberFormat="1" applyFont="1" applyFill="1" applyBorder="1" applyAlignment="1">
      <alignment/>
    </xf>
    <xf numFmtId="169" fontId="5" fillId="6" borderId="7" xfId="0" applyNumberFormat="1" applyFont="1" applyFill="1" applyBorder="1" applyAlignment="1">
      <alignment vertical="top" wrapText="1"/>
    </xf>
    <xf numFmtId="167" fontId="5" fillId="0" borderId="13" xfId="0" applyNumberFormat="1" applyFont="1" applyFill="1" applyBorder="1" applyAlignment="1">
      <alignment vertical="top" wrapText="1"/>
    </xf>
    <xf numFmtId="165" fontId="4" fillId="0" borderId="0" xfId="0" applyNumberFormat="1" applyFont="1" applyFill="1" applyBorder="1" applyAlignment="1">
      <alignment vertical="top"/>
    </xf>
    <xf numFmtId="169" fontId="4" fillId="0" borderId="7" xfId="0" applyNumberFormat="1" applyFont="1" applyFill="1" applyBorder="1" applyAlignment="1">
      <alignment vertical="top" wrapText="1"/>
    </xf>
    <xf numFmtId="167" fontId="4" fillId="0" borderId="9" xfId="0" applyNumberFormat="1" applyFont="1" applyFill="1" applyBorder="1" applyAlignment="1">
      <alignment vertical="top" wrapText="1"/>
    </xf>
    <xf numFmtId="167" fontId="4" fillId="0" borderId="13" xfId="0" applyNumberFormat="1" applyFont="1" applyFill="1" applyBorder="1" applyAlignment="1">
      <alignment vertical="top" wrapText="1"/>
    </xf>
    <xf numFmtId="165" fontId="4" fillId="0" borderId="6" xfId="0" applyNumberFormat="1" applyFont="1" applyFill="1" applyBorder="1" applyAlignment="1">
      <alignment vertical="top" wrapText="1"/>
    </xf>
    <xf numFmtId="169" fontId="4" fillId="0" borderId="4" xfId="0" applyNumberFormat="1" applyFont="1" applyFill="1" applyBorder="1" applyAlignment="1">
      <alignment vertical="top" wrapText="1"/>
    </xf>
    <xf numFmtId="165" fontId="4" fillId="0" borderId="13" xfId="0" applyNumberFormat="1" applyFont="1" applyFill="1" applyBorder="1" applyAlignment="1">
      <alignment vertical="top" wrapText="1"/>
    </xf>
    <xf numFmtId="165" fontId="4" fillId="0" borderId="9" xfId="0" applyNumberFormat="1" applyFont="1" applyFill="1" applyBorder="1" applyAlignment="1">
      <alignment vertical="top" wrapText="1"/>
    </xf>
    <xf numFmtId="169" fontId="4" fillId="0" borderId="13" xfId="0" applyNumberFormat="1" applyFont="1" applyFill="1" applyBorder="1" applyAlignment="1">
      <alignment vertical="top" wrapText="1"/>
    </xf>
    <xf numFmtId="169" fontId="5" fillId="0" borderId="2" xfId="0" applyNumberFormat="1" applyFont="1" applyFill="1" applyBorder="1" applyAlignment="1">
      <alignment vertical="top" wrapText="1"/>
    </xf>
    <xf numFmtId="164" fontId="4" fillId="0" borderId="13" xfId="0" applyFont="1" applyFill="1" applyBorder="1" applyAlignment="1">
      <alignment vertical="top" wrapText="1"/>
    </xf>
    <xf numFmtId="164" fontId="5" fillId="0" borderId="13" xfId="0" applyFont="1" applyFill="1" applyBorder="1" applyAlignment="1">
      <alignment vertical="top" wrapText="1"/>
    </xf>
    <xf numFmtId="165" fontId="5" fillId="0" borderId="9" xfId="0" applyNumberFormat="1" applyFont="1" applyFill="1" applyBorder="1" applyAlignment="1">
      <alignment vertical="top" wrapText="1"/>
    </xf>
    <xf numFmtId="164" fontId="4" fillId="3" borderId="9" xfId="0" applyFont="1" applyFill="1" applyBorder="1" applyAlignment="1">
      <alignment vertical="top" wrapText="1"/>
    </xf>
    <xf numFmtId="164" fontId="4" fillId="3" borderId="13" xfId="0" applyFont="1" applyFill="1" applyBorder="1" applyAlignment="1">
      <alignment vertical="top" wrapText="1"/>
    </xf>
    <xf numFmtId="164" fontId="5" fillId="3" borderId="13" xfId="0" applyFont="1" applyFill="1" applyBorder="1" applyAlignment="1">
      <alignment vertical="top" wrapText="1"/>
    </xf>
    <xf numFmtId="164" fontId="5" fillId="5" borderId="3" xfId="0" applyFont="1" applyFill="1" applyBorder="1" applyAlignment="1">
      <alignment horizontal="center" vertical="top" wrapText="1"/>
    </xf>
    <xf numFmtId="164" fontId="5" fillId="5" borderId="5" xfId="0" applyFont="1" applyFill="1" applyBorder="1" applyAlignment="1">
      <alignment horizontal="center" vertical="top" wrapText="1"/>
    </xf>
    <xf numFmtId="164" fontId="5" fillId="5" borderId="1" xfId="0" applyFont="1" applyFill="1" applyBorder="1" applyAlignment="1">
      <alignment horizontal="center" vertical="top" wrapText="1"/>
    </xf>
    <xf numFmtId="164" fontId="5" fillId="5" borderId="10" xfId="0" applyFont="1" applyFill="1" applyBorder="1" applyAlignment="1">
      <alignment horizontal="center" vertical="top" wrapText="1"/>
    </xf>
    <xf numFmtId="165" fontId="5" fillId="0" borderId="6" xfId="0" applyNumberFormat="1" applyFont="1" applyFill="1" applyBorder="1" applyAlignment="1">
      <alignment vertical="top" wrapText="1"/>
    </xf>
    <xf numFmtId="169" fontId="5" fillId="0" borderId="7" xfId="0" applyNumberFormat="1" applyFont="1" applyFill="1" applyBorder="1" applyAlignment="1">
      <alignment vertical="top" wrapText="1"/>
    </xf>
    <xf numFmtId="169" fontId="4" fillId="0" borderId="2" xfId="0" applyNumberFormat="1" applyFont="1" applyFill="1" applyBorder="1" applyAlignment="1">
      <alignment horizontal="right" vertical="top" wrapText="1"/>
    </xf>
    <xf numFmtId="169" fontId="5" fillId="0" borderId="8" xfId="0" applyNumberFormat="1" applyFont="1" applyFill="1" applyBorder="1" applyAlignment="1">
      <alignment vertical="top" wrapText="1"/>
    </xf>
    <xf numFmtId="164" fontId="8" fillId="6" borderId="9" xfId="0" applyFont="1" applyFill="1" applyBorder="1" applyAlignment="1">
      <alignment vertical="top"/>
    </xf>
    <xf numFmtId="164" fontId="5" fillId="6" borderId="9" xfId="0" applyFont="1" applyFill="1" applyBorder="1" applyAlignment="1">
      <alignment vertical="top" wrapText="1"/>
    </xf>
    <xf numFmtId="169" fontId="4" fillId="0" borderId="9" xfId="0" applyNumberFormat="1" applyFont="1" applyFill="1" applyBorder="1" applyAlignment="1">
      <alignment vertical="top" wrapText="1"/>
    </xf>
    <xf numFmtId="164" fontId="8" fillId="0" borderId="4" xfId="0" applyFont="1" applyFill="1" applyBorder="1" applyAlignment="1">
      <alignment vertical="top"/>
    </xf>
    <xf numFmtId="164" fontId="4" fillId="0" borderId="4" xfId="0" applyFont="1" applyFill="1" applyBorder="1" applyAlignment="1">
      <alignment vertical="top" wrapText="1"/>
    </xf>
    <xf numFmtId="167" fontId="5" fillId="6" borderId="2" xfId="0" applyNumberFormat="1" applyFont="1" applyFill="1" applyBorder="1" applyAlignment="1">
      <alignment vertical="top" wrapText="1"/>
    </xf>
    <xf numFmtId="167" fontId="8" fillId="6" borderId="2" xfId="0" applyNumberFormat="1" applyFont="1" applyFill="1" applyBorder="1" applyAlignment="1">
      <alignment vertical="top" wrapText="1"/>
    </xf>
    <xf numFmtId="167" fontId="5" fillId="6" borderId="3" xfId="0" applyNumberFormat="1" applyFont="1" applyFill="1" applyBorder="1" applyAlignment="1">
      <alignment vertical="top" wrapText="1"/>
    </xf>
    <xf numFmtId="164" fontId="1" fillId="0" borderId="0" xfId="0" applyFont="1" applyBorder="1" applyAlignment="1">
      <alignment vertical="top"/>
    </xf>
    <xf numFmtId="164" fontId="9" fillId="0" borderId="0" xfId="0" applyFont="1" applyBorder="1" applyAlignment="1">
      <alignment vertical="top"/>
    </xf>
    <xf numFmtId="172" fontId="8" fillId="0" borderId="2" xfId="0" applyNumberFormat="1" applyFont="1" applyFill="1" applyBorder="1" applyAlignment="1">
      <alignment horizontal="left" vertical="top" wrapText="1"/>
    </xf>
    <xf numFmtId="165" fontId="4" fillId="0" borderId="1" xfId="0" applyNumberFormat="1" applyFont="1" applyFill="1" applyBorder="1" applyAlignment="1">
      <alignment vertical="top" wrapText="1"/>
    </xf>
    <xf numFmtId="164" fontId="8" fillId="0" borderId="0" xfId="0" applyFont="1" applyFill="1" applyBorder="1" applyAlignment="1">
      <alignment vertical="top"/>
    </xf>
    <xf numFmtId="165" fontId="1" fillId="0" borderId="0" xfId="0" applyNumberFormat="1" applyFont="1" applyFill="1" applyBorder="1" applyAlignment="1">
      <alignment/>
    </xf>
    <xf numFmtId="165" fontId="1" fillId="0" borderId="0" xfId="0" applyNumberFormat="1" applyFont="1" applyFill="1" applyBorder="1" applyAlignment="1">
      <alignment vertical="top"/>
    </xf>
    <xf numFmtId="165" fontId="1" fillId="0" borderId="6" xfId="0" applyNumberFormat="1" applyFont="1" applyFill="1" applyBorder="1" applyAlignment="1">
      <alignment vertical="top"/>
    </xf>
    <xf numFmtId="165" fontId="1" fillId="0" borderId="7" xfId="0" applyNumberFormat="1" applyFont="1" applyFill="1" applyBorder="1" applyAlignment="1">
      <alignment vertical="top"/>
    </xf>
    <xf numFmtId="165" fontId="4" fillId="0" borderId="7" xfId="0" applyNumberFormat="1" applyFont="1" applyFill="1" applyBorder="1" applyAlignment="1">
      <alignment vertical="center" wrapText="1"/>
    </xf>
    <xf numFmtId="169" fontId="4" fillId="0" borderId="8" xfId="0" applyNumberFormat="1" applyFont="1" applyFill="1" applyBorder="1" applyAlignment="1">
      <alignment vertical="center" wrapText="1"/>
    </xf>
    <xf numFmtId="164" fontId="4" fillId="0" borderId="8" xfId="0" applyFont="1" applyFill="1" applyBorder="1" applyAlignment="1">
      <alignment vertical="top" wrapText="1"/>
    </xf>
    <xf numFmtId="167" fontId="4" fillId="0" borderId="5" xfId="0" applyNumberFormat="1" applyFont="1" applyFill="1" applyBorder="1" applyAlignment="1">
      <alignment vertical="top" wrapText="1"/>
    </xf>
    <xf numFmtId="164" fontId="4" fillId="0" borderId="12" xfId="0" applyFont="1" applyFill="1" applyBorder="1" applyAlignment="1">
      <alignment vertical="top" wrapText="1"/>
    </xf>
    <xf numFmtId="164" fontId="4" fillId="0" borderId="0" xfId="0" applyFont="1" applyFill="1" applyBorder="1" applyAlignment="1">
      <alignment vertical="top" wrapText="1"/>
    </xf>
    <xf numFmtId="165" fontId="4" fillId="0" borderId="0" xfId="0" applyNumberFormat="1" applyFont="1" applyFill="1" applyBorder="1" applyAlignment="1">
      <alignment vertical="top" wrapText="1"/>
    </xf>
    <xf numFmtId="167" fontId="4" fillId="0" borderId="0" xfId="0" applyNumberFormat="1" applyFont="1" applyFill="1" applyBorder="1" applyAlignment="1">
      <alignment vertical="top" wrapText="1"/>
    </xf>
    <xf numFmtId="166" fontId="5" fillId="0" borderId="4" xfId="0" applyNumberFormat="1" applyFont="1" applyFill="1" applyBorder="1" applyAlignment="1">
      <alignment horizontal="left" vertical="top" wrapText="1"/>
    </xf>
    <xf numFmtId="166" fontId="5" fillId="0" borderId="12" xfId="0" applyNumberFormat="1" applyFont="1" applyFill="1" applyBorder="1" applyAlignment="1">
      <alignment horizontal="left" vertical="top" wrapText="1"/>
    </xf>
    <xf numFmtId="167" fontId="1" fillId="0" borderId="4" xfId="0" applyNumberFormat="1" applyFont="1" applyFill="1" applyBorder="1" applyAlignment="1">
      <alignment vertical="top" wrapText="1"/>
    </xf>
    <xf numFmtId="164" fontId="1" fillId="0" borderId="4" xfId="0" applyFont="1" applyFill="1" applyBorder="1" applyAlignment="1">
      <alignment vertical="top"/>
    </xf>
    <xf numFmtId="167" fontId="4" fillId="7" borderId="2" xfId="0" applyNumberFormat="1" applyFont="1" applyFill="1" applyBorder="1" applyAlignment="1">
      <alignment vertical="top" wrapText="1"/>
    </xf>
    <xf numFmtId="165" fontId="8" fillId="0" borderId="6" xfId="0" applyNumberFormat="1" applyFont="1" applyFill="1" applyBorder="1" applyAlignment="1">
      <alignment vertical="top"/>
    </xf>
    <xf numFmtId="167" fontId="4" fillId="7" borderId="3" xfId="0" applyNumberFormat="1" applyFont="1" applyFill="1" applyBorder="1" applyAlignment="1">
      <alignment vertical="top" wrapText="1"/>
    </xf>
    <xf numFmtId="164" fontId="5" fillId="0" borderId="0" xfId="0" applyFont="1" applyFill="1" applyBorder="1" applyAlignment="1">
      <alignment vertical="top" wrapText="1"/>
    </xf>
    <xf numFmtId="167" fontId="4" fillId="7" borderId="5" xfId="0" applyNumberFormat="1" applyFont="1" applyFill="1" applyBorder="1" applyAlignment="1">
      <alignment vertical="top" wrapText="1"/>
    </xf>
    <xf numFmtId="164" fontId="4" fillId="0" borderId="0" xfId="0" applyFont="1" applyAlignment="1">
      <alignment vertical="top"/>
    </xf>
    <xf numFmtId="164" fontId="4" fillId="0" borderId="4" xfId="0" applyFont="1" applyFill="1" applyBorder="1" applyAlignment="1">
      <alignment vertical="top"/>
    </xf>
    <xf numFmtId="167" fontId="4" fillId="3" borderId="3" xfId="0" applyNumberFormat="1" applyFont="1" applyFill="1" applyBorder="1" applyAlignment="1">
      <alignment vertical="top" wrapText="1"/>
    </xf>
    <xf numFmtId="165" fontId="4" fillId="0" borderId="7" xfId="15" applyNumberFormat="1" applyFont="1" applyFill="1" applyBorder="1" applyAlignment="1" applyProtection="1">
      <alignment vertical="top" wrapText="1"/>
      <protection/>
    </xf>
    <xf numFmtId="165" fontId="4" fillId="0" borderId="6" xfId="15" applyNumberFormat="1" applyFont="1" applyFill="1" applyBorder="1" applyAlignment="1" applyProtection="1">
      <alignment horizontal="left" vertical="top" wrapText="1"/>
      <protection/>
    </xf>
    <xf numFmtId="165" fontId="5" fillId="0" borderId="2" xfId="15" applyNumberFormat="1" applyFont="1" applyFill="1" applyBorder="1" applyAlignment="1" applyProtection="1">
      <alignment vertical="top" wrapText="1"/>
      <protection/>
    </xf>
    <xf numFmtId="166" fontId="5" fillId="0" borderId="6" xfId="15" applyNumberFormat="1" applyFont="1" applyFill="1" applyBorder="1" applyAlignment="1" applyProtection="1">
      <alignment horizontal="left" vertical="top" wrapText="1"/>
      <protection/>
    </xf>
    <xf numFmtId="167" fontId="5" fillId="3" borderId="13" xfId="0" applyNumberFormat="1" applyFont="1" applyFill="1" applyBorder="1" applyAlignment="1">
      <alignment vertical="top" wrapText="1"/>
    </xf>
    <xf numFmtId="165" fontId="4" fillId="0" borderId="2" xfId="15" applyNumberFormat="1" applyFont="1" applyFill="1" applyBorder="1" applyAlignment="1" applyProtection="1">
      <alignment vertical="top" wrapText="1"/>
      <protection/>
    </xf>
    <xf numFmtId="165" fontId="4" fillId="0" borderId="7" xfId="15" applyNumberFormat="1" applyFont="1" applyFill="1" applyBorder="1" applyAlignment="1" applyProtection="1">
      <alignment horizontal="left" vertical="top" wrapText="1"/>
      <protection/>
    </xf>
    <xf numFmtId="167" fontId="4" fillId="3" borderId="4" xfId="0" applyNumberFormat="1" applyFont="1" applyFill="1" applyBorder="1" applyAlignment="1">
      <alignment vertical="top" wrapText="1"/>
    </xf>
    <xf numFmtId="165" fontId="5" fillId="0" borderId="6" xfId="15" applyNumberFormat="1" applyFont="1" applyFill="1" applyBorder="1" applyAlignment="1" applyProtection="1">
      <alignment horizontal="left" vertical="top" wrapText="1"/>
      <protection/>
    </xf>
    <xf numFmtId="167" fontId="4" fillId="3" borderId="13" xfId="0" applyNumberFormat="1" applyFont="1" applyFill="1" applyBorder="1" applyAlignment="1">
      <alignment vertical="top" wrapText="1"/>
    </xf>
    <xf numFmtId="164" fontId="16" fillId="0" borderId="13" xfId="0" applyFont="1" applyFill="1" applyBorder="1" applyAlignment="1">
      <alignment vertical="top" wrapText="1"/>
    </xf>
    <xf numFmtId="165" fontId="4" fillId="0" borderId="9" xfId="15" applyNumberFormat="1" applyFont="1" applyFill="1" applyBorder="1" applyAlignment="1" applyProtection="1">
      <alignment vertical="top" wrapText="1"/>
      <protection/>
    </xf>
    <xf numFmtId="165" fontId="4" fillId="0" borderId="0" xfId="15" applyNumberFormat="1" applyFont="1" applyFill="1" applyBorder="1" applyAlignment="1" applyProtection="1">
      <alignment vertical="top" wrapText="1"/>
      <protection/>
    </xf>
    <xf numFmtId="168" fontId="4" fillId="0" borderId="12" xfId="0" applyNumberFormat="1" applyFont="1" applyFill="1" applyBorder="1" applyAlignment="1">
      <alignment horizontal="left" vertical="top" wrapText="1"/>
    </xf>
    <xf numFmtId="164" fontId="16" fillId="0" borderId="4" xfId="0" applyFont="1" applyFill="1" applyBorder="1" applyAlignment="1">
      <alignment vertical="top" wrapText="1"/>
    </xf>
    <xf numFmtId="165" fontId="4" fillId="0" borderId="4" xfId="15" applyNumberFormat="1" applyFont="1" applyFill="1" applyBorder="1" applyAlignment="1" applyProtection="1">
      <alignment vertical="top" wrapText="1"/>
      <protection/>
    </xf>
    <xf numFmtId="168" fontId="4" fillId="0" borderId="6" xfId="0" applyNumberFormat="1" applyFont="1" applyFill="1" applyBorder="1" applyAlignment="1">
      <alignment horizontal="left" vertical="top" wrapText="1"/>
    </xf>
    <xf numFmtId="167" fontId="4" fillId="3" borderId="8" xfId="0" applyNumberFormat="1" applyFont="1" applyFill="1" applyBorder="1" applyAlignment="1">
      <alignment vertical="top" wrapText="1"/>
    </xf>
    <xf numFmtId="164" fontId="16" fillId="0" borderId="8" xfId="0" applyFont="1" applyFill="1" applyBorder="1" applyAlignment="1">
      <alignment vertical="top" wrapText="1"/>
    </xf>
    <xf numFmtId="165" fontId="4" fillId="0" borderId="8" xfId="15" applyNumberFormat="1" applyFont="1" applyFill="1" applyBorder="1" applyAlignment="1" applyProtection="1">
      <alignment vertical="top" wrapText="1"/>
      <protection/>
    </xf>
    <xf numFmtId="165" fontId="4" fillId="0" borderId="3" xfId="15" applyNumberFormat="1" applyFont="1" applyFill="1" applyBorder="1" applyAlignment="1" applyProtection="1">
      <alignment vertical="top" wrapText="1"/>
      <protection/>
    </xf>
    <xf numFmtId="164" fontId="16" fillId="0" borderId="9" xfId="0" applyFont="1" applyFill="1" applyBorder="1" applyAlignment="1">
      <alignment vertical="top" wrapText="1"/>
    </xf>
    <xf numFmtId="169" fontId="4" fillId="0" borderId="14" xfId="0" applyNumberFormat="1" applyFont="1" applyFill="1" applyBorder="1" applyAlignment="1">
      <alignment vertical="top" wrapText="1"/>
    </xf>
    <xf numFmtId="164" fontId="16" fillId="0" borderId="7" xfId="0" applyFont="1" applyFill="1" applyBorder="1" applyAlignment="1">
      <alignment vertical="top" wrapText="1"/>
    </xf>
    <xf numFmtId="165" fontId="4" fillId="0" borderId="11" xfId="15" applyNumberFormat="1" applyFont="1" applyFill="1" applyBorder="1" applyAlignment="1" applyProtection="1">
      <alignment vertical="top" wrapText="1"/>
      <protection/>
    </xf>
    <xf numFmtId="167" fontId="4" fillId="0" borderId="14" xfId="0" applyNumberFormat="1" applyFont="1" applyFill="1" applyBorder="1" applyAlignment="1">
      <alignment vertical="top" wrapText="1"/>
    </xf>
    <xf numFmtId="164" fontId="16" fillId="0" borderId="6" xfId="0" applyFont="1" applyFill="1" applyBorder="1" applyAlignment="1">
      <alignment vertical="top" wrapText="1"/>
    </xf>
    <xf numFmtId="165" fontId="4" fillId="0" borderId="6" xfId="15" applyNumberFormat="1" applyFont="1" applyFill="1" applyBorder="1" applyAlignment="1" applyProtection="1">
      <alignment vertical="top" wrapText="1"/>
      <protection/>
    </xf>
    <xf numFmtId="169" fontId="4" fillId="0" borderId="6" xfId="0" applyNumberFormat="1" applyFont="1" applyFill="1" applyBorder="1" applyAlignment="1">
      <alignment vertical="top" wrapText="1"/>
    </xf>
    <xf numFmtId="167" fontId="4" fillId="0" borderId="12" xfId="0" applyNumberFormat="1" applyFont="1" applyFill="1" applyBorder="1" applyAlignment="1">
      <alignment vertical="top" wrapText="1"/>
    </xf>
    <xf numFmtId="166" fontId="4" fillId="0" borderId="6" xfId="15" applyNumberFormat="1" applyFont="1" applyFill="1" applyBorder="1" applyAlignment="1" applyProtection="1">
      <alignment horizontal="left" vertical="top" wrapText="1"/>
      <protection/>
    </xf>
    <xf numFmtId="171" fontId="1" fillId="0" borderId="0" xfId="0" applyNumberFormat="1" applyFont="1" applyFill="1" applyBorder="1" applyAlignment="1">
      <alignment vertical="top"/>
    </xf>
    <xf numFmtId="171" fontId="7" fillId="0" borderId="0" xfId="0" applyNumberFormat="1" applyFont="1" applyFill="1" applyBorder="1" applyAlignment="1">
      <alignment vertical="top"/>
    </xf>
    <xf numFmtId="171" fontId="4" fillId="0" borderId="7" xfId="0" applyNumberFormat="1" applyFont="1" applyFill="1" applyBorder="1" applyAlignment="1">
      <alignment vertical="top" wrapText="1"/>
    </xf>
    <xf numFmtId="164" fontId="1" fillId="6" borderId="0" xfId="0" applyFont="1" applyFill="1" applyBorder="1" applyAlignment="1">
      <alignment/>
    </xf>
    <xf numFmtId="164" fontId="9" fillId="6" borderId="0" xfId="0" applyFont="1" applyFill="1" applyBorder="1" applyAlignment="1">
      <alignment/>
    </xf>
    <xf numFmtId="164" fontId="4" fillId="0" borderId="8" xfId="0" applyFont="1" applyFill="1" applyBorder="1" applyAlignment="1">
      <alignment vertical="top"/>
    </xf>
    <xf numFmtId="169" fontId="5" fillId="0" borderId="2" xfId="0" applyNumberFormat="1" applyFont="1" applyBorder="1" applyAlignment="1">
      <alignment vertical="top" wrapText="1"/>
    </xf>
    <xf numFmtId="165" fontId="4" fillId="0" borderId="6" xfId="0" applyNumberFormat="1" applyFont="1" applyFill="1" applyBorder="1" applyAlignment="1">
      <alignment horizontal="left" vertical="top" wrapText="1"/>
    </xf>
    <xf numFmtId="165" fontId="4" fillId="0" borderId="7" xfId="0" applyNumberFormat="1"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Normalny_Sp1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X2114"/>
  <sheetViews>
    <sheetView tabSelected="1" view="pageBreakPreview" zoomScale="70" zoomScaleNormal="75" zoomScaleSheetLayoutView="70" workbookViewId="0" topLeftCell="C29">
      <pane ySplit="765" topLeftCell="A1" activePane="topLeft" state="split"/>
      <selection pane="topLeft" activeCell="L14" sqref="L14"/>
      <selection pane="bottomLeft" activeCell="C1" sqref="C1"/>
    </sheetView>
  </sheetViews>
  <sheetFormatPr defaultColWidth="8.796875" defaultRowHeight="15"/>
  <cols>
    <col min="1" max="1" width="0" style="1" hidden="1" customWidth="1"/>
    <col min="2" max="2" width="0" style="2" hidden="1" customWidth="1"/>
    <col min="3" max="3" width="9.09765625" style="3" customWidth="1"/>
    <col min="4" max="4" width="6.3984375" style="2" customWidth="1"/>
    <col min="5" max="5" width="0" style="2" hidden="1" customWidth="1"/>
    <col min="6" max="6" width="44.8984375" style="4" customWidth="1"/>
    <col min="7" max="7" width="12.59765625" style="5" customWidth="1"/>
    <col min="8" max="8" width="11.69921875" style="5" customWidth="1"/>
    <col min="9" max="9" width="9.19921875" style="2" customWidth="1"/>
    <col min="10" max="10" width="30.09765625" style="6" customWidth="1"/>
    <col min="11" max="11" width="28.8984375" style="6" customWidth="1"/>
    <col min="12" max="12" width="12" style="7" customWidth="1"/>
    <col min="13" max="16384" width="8.69921875" style="8" customWidth="1"/>
  </cols>
  <sheetData>
    <row r="1" spans="1:12" s="12" customFormat="1" ht="12.75">
      <c r="A1" s="9"/>
      <c r="B1" s="10"/>
      <c r="C1" s="7"/>
      <c r="D1" s="10"/>
      <c r="E1" s="10"/>
      <c r="F1" s="11" t="s">
        <v>0</v>
      </c>
      <c r="G1" s="11"/>
      <c r="H1" s="11"/>
      <c r="I1" s="11"/>
      <c r="J1" s="11"/>
      <c r="K1" s="11"/>
      <c r="L1" s="7"/>
    </row>
    <row r="2" spans="1:12" s="12" customFormat="1" ht="21" customHeight="1">
      <c r="A2" s="9"/>
      <c r="B2" s="10"/>
      <c r="C2" s="7"/>
      <c r="D2" s="10"/>
      <c r="E2" s="10"/>
      <c r="F2" s="11" t="s">
        <v>1</v>
      </c>
      <c r="G2" s="11"/>
      <c r="H2" s="11"/>
      <c r="I2" s="11"/>
      <c r="J2" s="11"/>
      <c r="K2" s="11"/>
      <c r="L2" s="7"/>
    </row>
    <row r="3" spans="1:12" s="12" customFormat="1" ht="24" customHeight="1">
      <c r="A3" s="9"/>
      <c r="B3" s="13"/>
      <c r="C3" s="7"/>
      <c r="D3" s="14"/>
      <c r="E3" s="14"/>
      <c r="F3" s="14" t="s">
        <v>2</v>
      </c>
      <c r="G3" s="14"/>
      <c r="H3" s="14"/>
      <c r="I3" s="14"/>
      <c r="J3" s="14"/>
      <c r="K3" s="14"/>
      <c r="L3" s="7"/>
    </row>
    <row r="4" spans="1:12" s="12" customFormat="1" ht="15.75" customHeight="1">
      <c r="A4" s="15" t="s">
        <v>3</v>
      </c>
      <c r="B4" s="16" t="s">
        <v>4</v>
      </c>
      <c r="C4" s="17" t="s">
        <v>5</v>
      </c>
      <c r="D4" s="16" t="s">
        <v>6</v>
      </c>
      <c r="E4" s="18" t="s">
        <v>7</v>
      </c>
      <c r="F4" s="15" t="s">
        <v>8</v>
      </c>
      <c r="G4" s="19" t="s">
        <v>9</v>
      </c>
      <c r="H4" s="19" t="s">
        <v>10</v>
      </c>
      <c r="I4" s="19" t="s">
        <v>11</v>
      </c>
      <c r="J4" s="20" t="s">
        <v>12</v>
      </c>
      <c r="K4" s="20"/>
      <c r="L4" s="7"/>
    </row>
    <row r="5" spans="1:12" s="12" customFormat="1" ht="49.5" customHeight="1">
      <c r="A5" s="15"/>
      <c r="B5" s="16"/>
      <c r="C5" s="17"/>
      <c r="D5" s="16"/>
      <c r="E5" s="18"/>
      <c r="F5" s="15"/>
      <c r="G5" s="19"/>
      <c r="H5" s="19"/>
      <c r="I5" s="19"/>
      <c r="J5" s="20"/>
      <c r="K5" s="20"/>
      <c r="L5" s="7"/>
    </row>
    <row r="6" spans="1:12" s="12" customFormat="1" ht="17.25" customHeight="1">
      <c r="A6" s="16">
        <v>1</v>
      </c>
      <c r="B6" s="16">
        <v>2</v>
      </c>
      <c r="C6" s="21">
        <v>1</v>
      </c>
      <c r="D6" s="16">
        <v>4</v>
      </c>
      <c r="E6" s="22">
        <v>2</v>
      </c>
      <c r="F6" s="16">
        <v>1</v>
      </c>
      <c r="G6" s="23">
        <v>2</v>
      </c>
      <c r="H6" s="23">
        <v>3</v>
      </c>
      <c r="I6" s="16">
        <v>4</v>
      </c>
      <c r="J6" s="23">
        <v>5</v>
      </c>
      <c r="K6" s="23"/>
      <c r="L6" s="7"/>
    </row>
    <row r="7" spans="1:12" s="33" customFormat="1" ht="21.75" customHeight="1" hidden="1">
      <c r="A7" s="24"/>
      <c r="B7" s="25"/>
      <c r="C7" s="26"/>
      <c r="D7" s="25"/>
      <c r="E7" s="27"/>
      <c r="F7" s="28" t="s">
        <v>13</v>
      </c>
      <c r="G7" s="29">
        <f>SUM(G8,G10)</f>
        <v>143779201</v>
      </c>
      <c r="H7" s="29">
        <f>SUM(H8,H10)</f>
        <v>140555194</v>
      </c>
      <c r="I7" s="30">
        <f>H7/G7*100</f>
        <v>97.75766802320733</v>
      </c>
      <c r="J7" s="31"/>
      <c r="K7" s="31"/>
      <c r="L7" s="32"/>
    </row>
    <row r="8" spans="1:12" s="43" customFormat="1" ht="21.75" customHeight="1" hidden="1">
      <c r="A8" s="34"/>
      <c r="B8" s="35"/>
      <c r="C8" s="36"/>
      <c r="D8" s="35"/>
      <c r="E8" s="37"/>
      <c r="F8" s="38" t="s">
        <v>14</v>
      </c>
      <c r="G8" s="39">
        <f>SUM(G9)</f>
        <v>140149201</v>
      </c>
      <c r="H8" s="39">
        <f>SUM(H9)</f>
        <v>136925194</v>
      </c>
      <c r="I8" s="40">
        <f>H8/G8*100</f>
        <v>97.69958945395629</v>
      </c>
      <c r="J8" s="41"/>
      <c r="K8" s="41"/>
      <c r="L8" s="42"/>
    </row>
    <row r="9" spans="1:12" s="33" customFormat="1" ht="21.75" customHeight="1" hidden="1">
      <c r="A9" s="44"/>
      <c r="B9" s="45"/>
      <c r="C9" s="46"/>
      <c r="D9" s="47"/>
      <c r="E9" s="47"/>
      <c r="F9" s="48" t="s">
        <v>15</v>
      </c>
      <c r="G9" s="49">
        <f>SUM(G15,G38,G51,G69,G93,G125,G164,G195,G226,G252,G260,G270,G279,G287,G317,G337,G345,G432,G443,G486,G501,G523,G535,G552,G571,G589,G601,G619,G638,G657)+SUM(G674,G693,G712,G730,G749,G766,G791,G809,G824,G842,G861,G878,G896,G916,G934,G948,G954,G969,G984,G1019,G1047,G1081,G1112,G1130,G1156,G1190,G1216,G1255,G1289,G1317)+SUM(G1343,G1382,G1408,G1442,G1476,G1503,G1519,G1542,G1571,G1583,G1596,G1632,G1636,G1646,G1672,G1683,G1705,G1711,G1884,G1898,G1941,G1969,G1995,G2026,G2100)</f>
        <v>140149201</v>
      </c>
      <c r="H9" s="49">
        <f>SUM(H15,H38,H51,H69,H93,H125,H164,H195,H226,H252,H260,H270,H279,H287,H317,H337,H345,H432,H443,H486,H501,H523,H535,H552,H571,H589,H601,H619,H638,H657)+SUM(H674,H693,H712,H730,H749,H766,H791,H809,H824,H842,H861,H878,H896,H916,H934,H948,H954,H969,H984,H1019,H1047,H1081,H1112,H1130,H1156,H1190,H1216,H1255,H1289,H1317)+SUM(H1343,H1382,H1408,H1442,H1476,H1503,H1519,H1542,H1571,H1583,H1596,H1632,H1636,H1646,H1672,H1683,H1705,H1711,H1884,H1898,H1941,H1969,H1995,H2026,H2100)</f>
        <v>136925194</v>
      </c>
      <c r="I9" s="50">
        <f>H9/G9*100</f>
        <v>97.69958945395629</v>
      </c>
      <c r="J9" s="51"/>
      <c r="K9" s="51"/>
      <c r="L9" s="52"/>
    </row>
    <row r="10" spans="1:12" s="57" customFormat="1" ht="21.75" customHeight="1" hidden="1">
      <c r="A10" s="44"/>
      <c r="B10" s="45"/>
      <c r="C10" s="46"/>
      <c r="D10" s="47"/>
      <c r="E10" s="47"/>
      <c r="F10" s="53" t="s">
        <v>16</v>
      </c>
      <c r="G10" s="54">
        <f>G1594</f>
        <v>3630000</v>
      </c>
      <c r="H10" s="55">
        <f>H1594</f>
        <v>3630000</v>
      </c>
      <c r="I10" s="56">
        <f>H10/G10*100</f>
        <v>100</v>
      </c>
      <c r="J10" s="51"/>
      <c r="K10" s="51"/>
      <c r="L10" s="52"/>
    </row>
    <row r="11" spans="1:12" s="65" customFormat="1" ht="21.75" customHeight="1" hidden="1">
      <c r="A11" s="58"/>
      <c r="B11" s="59"/>
      <c r="C11" s="60"/>
      <c r="D11" s="59"/>
      <c r="E11" s="61"/>
      <c r="F11" s="48" t="s">
        <v>17</v>
      </c>
      <c r="G11" s="49">
        <v>140149201</v>
      </c>
      <c r="H11" s="62">
        <v>136925194</v>
      </c>
      <c r="I11" s="50"/>
      <c r="J11" s="63"/>
      <c r="K11" s="63"/>
      <c r="L11" s="64"/>
    </row>
    <row r="12" spans="1:12" s="73" customFormat="1" ht="16.5" customHeight="1" hidden="1">
      <c r="A12" s="59"/>
      <c r="B12" s="66"/>
      <c r="C12" s="67"/>
      <c r="D12" s="66"/>
      <c r="E12" s="68"/>
      <c r="F12" s="69" t="s">
        <v>18</v>
      </c>
      <c r="G12" s="70">
        <f>G11-G9</f>
        <v>0</v>
      </c>
      <c r="H12" s="70">
        <f>H11-H9</f>
        <v>0</v>
      </c>
      <c r="I12" s="71"/>
      <c r="J12" s="63"/>
      <c r="K12" s="63"/>
      <c r="L12" s="72"/>
    </row>
    <row r="13" spans="1:12" s="73" customFormat="1" ht="16.5" customHeight="1" hidden="1">
      <c r="A13" s="59"/>
      <c r="B13" s="66"/>
      <c r="C13" s="67"/>
      <c r="D13" s="66"/>
      <c r="E13" s="68"/>
      <c r="F13" s="69"/>
      <c r="G13" s="74"/>
      <c r="H13" s="74"/>
      <c r="I13" s="71"/>
      <c r="J13" s="63"/>
      <c r="K13" s="63"/>
      <c r="L13" s="72"/>
    </row>
    <row r="14" spans="1:12" s="73" customFormat="1" ht="16.5" customHeight="1">
      <c r="A14" s="59"/>
      <c r="B14" s="66"/>
      <c r="C14" s="67"/>
      <c r="D14" s="66"/>
      <c r="E14" s="68"/>
      <c r="F14" s="69"/>
      <c r="G14" s="74"/>
      <c r="H14" s="74"/>
      <c r="I14" s="71"/>
      <c r="J14" s="63"/>
      <c r="K14" s="63"/>
      <c r="L14" s="72"/>
    </row>
    <row r="15" spans="1:12" s="82" customFormat="1" ht="18" customHeight="1">
      <c r="A15" s="75" t="s">
        <v>19</v>
      </c>
      <c r="B15" s="76"/>
      <c r="C15" s="77"/>
      <c r="D15" s="76"/>
      <c r="E15" s="78"/>
      <c r="F15" s="76" t="s">
        <v>20</v>
      </c>
      <c r="G15" s="79">
        <f>SUM(G16:G36)/2</f>
        <v>1427957</v>
      </c>
      <c r="H15" s="79">
        <f>SUM(H16:H36)/2</f>
        <v>1421526</v>
      </c>
      <c r="I15" s="80">
        <f aca="true" t="shared" si="0" ref="I15:I31">H15/G15*100</f>
        <v>99.54963629857203</v>
      </c>
      <c r="J15" s="81"/>
      <c r="K15" s="81"/>
      <c r="L15" s="7"/>
    </row>
    <row r="16" spans="1:12" s="86" customFormat="1" ht="30.75" customHeight="1">
      <c r="A16" s="58"/>
      <c r="B16" s="59"/>
      <c r="C16" s="60">
        <v>80140</v>
      </c>
      <c r="D16" s="59"/>
      <c r="E16" s="61"/>
      <c r="F16" s="58" t="s">
        <v>21</v>
      </c>
      <c r="G16" s="49">
        <f>SUM(G17:G32)</f>
        <v>1424948</v>
      </c>
      <c r="H16" s="49">
        <f>SUM(H17:H32)</f>
        <v>1418517</v>
      </c>
      <c r="I16" s="83">
        <f t="shared" si="0"/>
        <v>99.54868528535779</v>
      </c>
      <c r="J16" s="84"/>
      <c r="K16" s="84"/>
      <c r="L16" s="85"/>
    </row>
    <row r="17" spans="1:12" s="95" customFormat="1" ht="15.75" customHeight="1">
      <c r="A17" s="87"/>
      <c r="B17" s="88"/>
      <c r="C17" s="89"/>
      <c r="D17" s="88">
        <v>3020</v>
      </c>
      <c r="E17" s="90"/>
      <c r="F17" s="87" t="s">
        <v>22</v>
      </c>
      <c r="G17" s="91">
        <v>9400</v>
      </c>
      <c r="H17" s="91">
        <v>8840</v>
      </c>
      <c r="I17" s="92">
        <f t="shared" si="0"/>
        <v>94.04255319148936</v>
      </c>
      <c r="J17" s="93" t="s">
        <v>23</v>
      </c>
      <c r="K17" s="93"/>
      <c r="L17" s="94"/>
    </row>
    <row r="18" spans="1:12" s="95" customFormat="1" ht="29.25" customHeight="1">
      <c r="A18" s="87"/>
      <c r="B18" s="88"/>
      <c r="C18" s="96"/>
      <c r="D18" s="88">
        <v>4010</v>
      </c>
      <c r="E18" s="90"/>
      <c r="F18" s="87" t="s">
        <v>24</v>
      </c>
      <c r="G18" s="91">
        <v>882003</v>
      </c>
      <c r="H18" s="91">
        <v>881806</v>
      </c>
      <c r="I18" s="92">
        <f t="shared" si="0"/>
        <v>99.97766447506415</v>
      </c>
      <c r="J18" s="93" t="s">
        <v>25</v>
      </c>
      <c r="K18" s="93"/>
      <c r="L18" s="94"/>
    </row>
    <row r="19" spans="1:12" s="97" customFormat="1" ht="15" customHeight="1">
      <c r="A19" s="87"/>
      <c r="B19" s="88"/>
      <c r="C19" s="96"/>
      <c r="D19" s="88">
        <v>4040</v>
      </c>
      <c r="E19" s="90"/>
      <c r="F19" s="87" t="s">
        <v>26</v>
      </c>
      <c r="G19" s="91">
        <v>65050</v>
      </c>
      <c r="H19" s="91">
        <v>65004</v>
      </c>
      <c r="I19" s="92">
        <f t="shared" si="0"/>
        <v>99.9292851652575</v>
      </c>
      <c r="J19" s="93" t="s">
        <v>27</v>
      </c>
      <c r="K19" s="93"/>
      <c r="L19" s="94"/>
    </row>
    <row r="20" spans="1:12" s="95" customFormat="1" ht="15" customHeight="1">
      <c r="A20" s="87"/>
      <c r="B20" s="88"/>
      <c r="C20" s="96"/>
      <c r="D20" s="88">
        <v>4110</v>
      </c>
      <c r="E20" s="90"/>
      <c r="F20" s="87" t="s">
        <v>28</v>
      </c>
      <c r="G20" s="91">
        <v>158282</v>
      </c>
      <c r="H20" s="91">
        <v>158194</v>
      </c>
      <c r="I20" s="92">
        <f t="shared" si="0"/>
        <v>99.94440302750786</v>
      </c>
      <c r="J20" s="93" t="s">
        <v>29</v>
      </c>
      <c r="K20" s="93"/>
      <c r="L20" s="94"/>
    </row>
    <row r="21" spans="1:12" s="95" customFormat="1" ht="16.5" customHeight="1">
      <c r="A21" s="87"/>
      <c r="B21" s="88"/>
      <c r="C21" s="96"/>
      <c r="D21" s="88">
        <v>4120</v>
      </c>
      <c r="E21" s="90"/>
      <c r="F21" s="87" t="s">
        <v>30</v>
      </c>
      <c r="G21" s="91">
        <v>25616</v>
      </c>
      <c r="H21" s="91">
        <v>25188</v>
      </c>
      <c r="I21" s="92">
        <f t="shared" si="0"/>
        <v>98.32916926920674</v>
      </c>
      <c r="J21" s="93" t="s">
        <v>29</v>
      </c>
      <c r="K21" s="93"/>
      <c r="L21" s="94"/>
    </row>
    <row r="22" spans="1:12" s="97" customFormat="1" ht="32.25" customHeight="1">
      <c r="A22" s="87"/>
      <c r="B22" s="88"/>
      <c r="C22" s="96"/>
      <c r="D22" s="88">
        <v>4210</v>
      </c>
      <c r="E22" s="90"/>
      <c r="F22" s="87" t="s">
        <v>31</v>
      </c>
      <c r="G22" s="91">
        <v>18328</v>
      </c>
      <c r="H22" s="91">
        <v>18071</v>
      </c>
      <c r="I22" s="92">
        <f t="shared" si="0"/>
        <v>98.5977738978612</v>
      </c>
      <c r="J22" s="93" t="s">
        <v>32</v>
      </c>
      <c r="K22" s="93"/>
      <c r="L22" s="94"/>
    </row>
    <row r="23" spans="1:12" s="95" customFormat="1" ht="16.5" customHeight="1">
      <c r="A23" s="87"/>
      <c r="B23" s="88"/>
      <c r="C23" s="96"/>
      <c r="D23" s="88">
        <v>4240</v>
      </c>
      <c r="E23" s="90"/>
      <c r="F23" s="87" t="s">
        <v>33</v>
      </c>
      <c r="G23" s="91">
        <v>8000</v>
      </c>
      <c r="H23" s="91">
        <v>7937</v>
      </c>
      <c r="I23" s="92">
        <f t="shared" si="0"/>
        <v>99.2125</v>
      </c>
      <c r="J23" s="93" t="s">
        <v>34</v>
      </c>
      <c r="K23" s="93"/>
      <c r="L23" s="94"/>
    </row>
    <row r="24" spans="1:12" s="97" customFormat="1" ht="15" customHeight="1">
      <c r="A24" s="87"/>
      <c r="B24" s="88"/>
      <c r="C24" s="96"/>
      <c r="D24" s="88">
        <v>4260</v>
      </c>
      <c r="E24" s="90"/>
      <c r="F24" s="87" t="s">
        <v>35</v>
      </c>
      <c r="G24" s="91">
        <v>139167</v>
      </c>
      <c r="H24" s="91">
        <v>139007</v>
      </c>
      <c r="I24" s="92">
        <f t="shared" si="0"/>
        <v>99.8850302154965</v>
      </c>
      <c r="J24" s="93" t="s">
        <v>36</v>
      </c>
      <c r="K24" s="93"/>
      <c r="L24" s="94"/>
    </row>
    <row r="25" spans="1:12" s="97" customFormat="1" ht="16.5" customHeight="1">
      <c r="A25" s="87"/>
      <c r="B25" s="88"/>
      <c r="C25" s="96"/>
      <c r="D25" s="88">
        <v>4270</v>
      </c>
      <c r="E25" s="90"/>
      <c r="F25" s="87" t="s">
        <v>37</v>
      </c>
      <c r="G25" s="91">
        <v>3000</v>
      </c>
      <c r="H25" s="91">
        <v>2989</v>
      </c>
      <c r="I25" s="92">
        <f t="shared" si="0"/>
        <v>99.63333333333333</v>
      </c>
      <c r="J25" s="93" t="s">
        <v>38</v>
      </c>
      <c r="K25" s="93"/>
      <c r="L25" s="94"/>
    </row>
    <row r="26" spans="1:12" s="97" customFormat="1" ht="16.5" customHeight="1">
      <c r="A26" s="87"/>
      <c r="B26" s="88"/>
      <c r="C26" s="96"/>
      <c r="D26" s="88">
        <v>4280</v>
      </c>
      <c r="E26" s="90"/>
      <c r="F26" s="87" t="s">
        <v>39</v>
      </c>
      <c r="G26" s="91">
        <v>1500</v>
      </c>
      <c r="H26" s="91">
        <v>1043</v>
      </c>
      <c r="I26" s="92">
        <f t="shared" si="0"/>
        <v>69.53333333333333</v>
      </c>
      <c r="J26" s="93" t="s">
        <v>40</v>
      </c>
      <c r="K26" s="93"/>
      <c r="L26" s="94"/>
    </row>
    <row r="27" spans="1:12" s="97" customFormat="1" ht="44.25" customHeight="1">
      <c r="A27" s="87"/>
      <c r="B27" s="88"/>
      <c r="C27" s="96"/>
      <c r="D27" s="88">
        <v>4300</v>
      </c>
      <c r="E27" s="90"/>
      <c r="F27" s="87" t="s">
        <v>41</v>
      </c>
      <c r="G27" s="91">
        <v>32500</v>
      </c>
      <c r="H27" s="91">
        <v>32248</v>
      </c>
      <c r="I27" s="92">
        <f t="shared" si="0"/>
        <v>99.22461538461539</v>
      </c>
      <c r="J27" s="93" t="s">
        <v>42</v>
      </c>
      <c r="K27" s="93"/>
      <c r="L27" s="94"/>
    </row>
    <row r="28" spans="1:12" s="97" customFormat="1" ht="18" customHeight="1">
      <c r="A28" s="87"/>
      <c r="B28" s="88"/>
      <c r="C28" s="96"/>
      <c r="D28" s="88">
        <v>4410</v>
      </c>
      <c r="E28" s="90"/>
      <c r="F28" s="87" t="s">
        <v>43</v>
      </c>
      <c r="G28" s="91">
        <v>1000</v>
      </c>
      <c r="H28" s="91">
        <v>274</v>
      </c>
      <c r="I28" s="92">
        <f t="shared" si="0"/>
        <v>27.400000000000002</v>
      </c>
      <c r="J28" s="93" t="s">
        <v>44</v>
      </c>
      <c r="K28" s="93"/>
      <c r="L28" s="94"/>
    </row>
    <row r="29" spans="1:12" s="95" customFormat="1" ht="16.5" customHeight="1">
      <c r="A29" s="87"/>
      <c r="B29" s="88"/>
      <c r="C29" s="96"/>
      <c r="D29" s="88">
        <v>4430</v>
      </c>
      <c r="E29" s="90"/>
      <c r="F29" s="87" t="s">
        <v>45</v>
      </c>
      <c r="G29" s="91">
        <v>5000</v>
      </c>
      <c r="H29" s="91">
        <v>4279</v>
      </c>
      <c r="I29" s="92">
        <f t="shared" si="0"/>
        <v>85.58</v>
      </c>
      <c r="J29" s="93" t="s">
        <v>46</v>
      </c>
      <c r="K29" s="93"/>
      <c r="L29" s="94"/>
    </row>
    <row r="30" spans="1:12" s="95" customFormat="1" ht="18" customHeight="1">
      <c r="A30" s="87"/>
      <c r="B30" s="88"/>
      <c r="C30" s="96"/>
      <c r="D30" s="88">
        <v>4440</v>
      </c>
      <c r="E30" s="90"/>
      <c r="F30" s="87" t="s">
        <v>47</v>
      </c>
      <c r="G30" s="91">
        <v>57602</v>
      </c>
      <c r="H30" s="91">
        <v>57602</v>
      </c>
      <c r="I30" s="92">
        <f t="shared" si="0"/>
        <v>100</v>
      </c>
      <c r="J30" s="93" t="s">
        <v>48</v>
      </c>
      <c r="K30" s="93"/>
      <c r="L30" s="94"/>
    </row>
    <row r="31" spans="1:12" s="95" customFormat="1" ht="33" customHeight="1">
      <c r="A31" s="87"/>
      <c r="B31" s="88"/>
      <c r="C31" s="96"/>
      <c r="D31" s="88">
        <v>4480</v>
      </c>
      <c r="E31" s="90"/>
      <c r="F31" s="87" t="s">
        <v>49</v>
      </c>
      <c r="G31" s="91">
        <v>7300</v>
      </c>
      <c r="H31" s="91">
        <v>7212</v>
      </c>
      <c r="I31" s="92">
        <f t="shared" si="0"/>
        <v>98.79452054794521</v>
      </c>
      <c r="J31" s="93" t="s">
        <v>50</v>
      </c>
      <c r="K31" s="93"/>
      <c r="L31" s="94"/>
    </row>
    <row r="32" spans="1:12" s="95" customFormat="1" ht="16.5" customHeight="1">
      <c r="A32" s="87"/>
      <c r="B32" s="88"/>
      <c r="C32" s="96"/>
      <c r="D32" s="88">
        <v>4530</v>
      </c>
      <c r="E32" s="90"/>
      <c r="F32" s="87" t="s">
        <v>51</v>
      </c>
      <c r="G32" s="91">
        <v>11200</v>
      </c>
      <c r="H32" s="91">
        <v>8823</v>
      </c>
      <c r="I32" s="92">
        <v>0</v>
      </c>
      <c r="J32" s="98" t="s">
        <v>52</v>
      </c>
      <c r="K32" s="98"/>
      <c r="L32" s="94"/>
    </row>
    <row r="33" spans="1:12" s="95" customFormat="1" ht="16.5" customHeight="1">
      <c r="A33" s="58"/>
      <c r="B33" s="59"/>
      <c r="C33" s="99">
        <v>80146</v>
      </c>
      <c r="D33" s="59"/>
      <c r="E33" s="61"/>
      <c r="F33" s="100" t="s">
        <v>53</v>
      </c>
      <c r="G33" s="101">
        <f>SUM(G34)</f>
        <v>900</v>
      </c>
      <c r="H33" s="101">
        <f>SUM(H34)</f>
        <v>900</v>
      </c>
      <c r="I33" s="102">
        <f>H33/G33*100</f>
        <v>100</v>
      </c>
      <c r="J33" s="103"/>
      <c r="K33" s="103"/>
      <c r="L33" s="94"/>
    </row>
    <row r="34" spans="1:12" s="97" customFormat="1" ht="16.5" customHeight="1">
      <c r="A34" s="87"/>
      <c r="B34" s="88"/>
      <c r="C34" s="104"/>
      <c r="D34" s="88">
        <v>4300</v>
      </c>
      <c r="E34" s="90"/>
      <c r="F34" s="87" t="s">
        <v>41</v>
      </c>
      <c r="G34" s="91">
        <v>900</v>
      </c>
      <c r="H34" s="91">
        <v>900</v>
      </c>
      <c r="I34" s="92">
        <f>H34/G34*100</f>
        <v>100</v>
      </c>
      <c r="J34" s="93" t="s">
        <v>54</v>
      </c>
      <c r="K34" s="93"/>
      <c r="L34" s="94"/>
    </row>
    <row r="35" spans="1:12" s="95" customFormat="1" ht="16.5" customHeight="1">
      <c r="A35" s="58"/>
      <c r="B35" s="59"/>
      <c r="C35" s="99"/>
      <c r="D35" s="59"/>
      <c r="E35" s="61"/>
      <c r="F35" s="58" t="s">
        <v>55</v>
      </c>
      <c r="G35" s="49">
        <f>SUM(G36)</f>
        <v>2109</v>
      </c>
      <c r="H35" s="49">
        <f>SUM(H36)</f>
        <v>2109</v>
      </c>
      <c r="I35" s="83">
        <f>H35/G35*100</f>
        <v>100</v>
      </c>
      <c r="J35" s="103"/>
      <c r="K35" s="103"/>
      <c r="L35" s="94"/>
    </row>
    <row r="36" spans="1:12" s="97" customFormat="1" ht="17.25" customHeight="1">
      <c r="A36" s="87"/>
      <c r="B36" s="88"/>
      <c r="C36" s="104"/>
      <c r="D36" s="88">
        <v>4440</v>
      </c>
      <c r="E36" s="90"/>
      <c r="F36" s="87" t="s">
        <v>47</v>
      </c>
      <c r="G36" s="91">
        <v>2109</v>
      </c>
      <c r="H36" s="91">
        <v>2109</v>
      </c>
      <c r="I36" s="92">
        <f>H36/G36*100</f>
        <v>100</v>
      </c>
      <c r="J36" s="98" t="s">
        <v>56</v>
      </c>
      <c r="K36" s="98"/>
      <c r="L36" s="94"/>
    </row>
    <row r="37" spans="1:12" s="12" customFormat="1" ht="21" customHeight="1">
      <c r="A37" s="105"/>
      <c r="B37" s="105"/>
      <c r="C37" s="106"/>
      <c r="D37" s="105"/>
      <c r="E37" s="107"/>
      <c r="F37" s="105"/>
      <c r="G37" s="108"/>
      <c r="H37" s="108"/>
      <c r="I37" s="50"/>
      <c r="J37" s="109"/>
      <c r="K37" s="109"/>
      <c r="L37" s="7"/>
    </row>
    <row r="38" spans="1:12" s="82" customFormat="1" ht="18" customHeight="1">
      <c r="A38" s="75" t="s">
        <v>57</v>
      </c>
      <c r="B38" s="75"/>
      <c r="C38" s="110"/>
      <c r="D38" s="75"/>
      <c r="E38" s="111"/>
      <c r="F38" s="75" t="s">
        <v>58</v>
      </c>
      <c r="G38" s="112">
        <f>SUM(G39:G49)/2</f>
        <v>86137</v>
      </c>
      <c r="H38" s="112">
        <f>SUM(H39:H49)/2</f>
        <v>85731</v>
      </c>
      <c r="I38" s="113">
        <f aca="true" t="shared" si="1" ref="I38:I49">H38/G38*100</f>
        <v>99.52865783577325</v>
      </c>
      <c r="J38" s="81"/>
      <c r="K38" s="81"/>
      <c r="L38" s="7"/>
    </row>
    <row r="39" spans="1:12" s="86" customFormat="1" ht="17.25" customHeight="1">
      <c r="A39" s="58"/>
      <c r="B39" s="59"/>
      <c r="C39" s="60">
        <v>85301</v>
      </c>
      <c r="D39" s="59"/>
      <c r="E39" s="61"/>
      <c r="F39" s="58" t="s">
        <v>59</v>
      </c>
      <c r="G39" s="49">
        <f>SUM(G40:G49)</f>
        <v>86137</v>
      </c>
      <c r="H39" s="49">
        <f>SUM(H40:H49)</f>
        <v>85731</v>
      </c>
      <c r="I39" s="50">
        <f t="shared" si="1"/>
        <v>99.52865783577325</v>
      </c>
      <c r="J39" s="114"/>
      <c r="K39" s="114"/>
      <c r="L39" s="85"/>
    </row>
    <row r="40" spans="1:12" s="116" customFormat="1" ht="17.25" customHeight="1">
      <c r="A40" s="87"/>
      <c r="B40" s="88"/>
      <c r="C40" s="115"/>
      <c r="D40" s="88">
        <v>4010</v>
      </c>
      <c r="E40" s="90"/>
      <c r="F40" s="87" t="s">
        <v>60</v>
      </c>
      <c r="G40" s="91">
        <v>8900</v>
      </c>
      <c r="H40" s="91">
        <v>8899</v>
      </c>
      <c r="I40" s="56">
        <f t="shared" si="1"/>
        <v>99.98876404494382</v>
      </c>
      <c r="J40" s="93" t="s">
        <v>61</v>
      </c>
      <c r="K40" s="93"/>
      <c r="L40" s="85"/>
    </row>
    <row r="41" spans="1:12" s="95" customFormat="1" ht="18" customHeight="1">
      <c r="A41" s="87"/>
      <c r="B41" s="88"/>
      <c r="C41" s="89"/>
      <c r="D41" s="88">
        <v>4040</v>
      </c>
      <c r="E41" s="90"/>
      <c r="F41" s="87" t="s">
        <v>26</v>
      </c>
      <c r="G41" s="91">
        <v>9579</v>
      </c>
      <c r="H41" s="91">
        <v>9579</v>
      </c>
      <c r="I41" s="56">
        <f t="shared" si="1"/>
        <v>100</v>
      </c>
      <c r="J41" s="117" t="s">
        <v>62</v>
      </c>
      <c r="K41" s="117"/>
      <c r="L41" s="94"/>
    </row>
    <row r="42" spans="1:12" s="95" customFormat="1" ht="18" customHeight="1">
      <c r="A42" s="87"/>
      <c r="B42" s="88"/>
      <c r="C42" s="96"/>
      <c r="D42" s="88">
        <v>4110</v>
      </c>
      <c r="E42" s="90"/>
      <c r="F42" s="87" t="s">
        <v>28</v>
      </c>
      <c r="G42" s="91">
        <v>16720</v>
      </c>
      <c r="H42" s="91">
        <v>16442</v>
      </c>
      <c r="I42" s="56">
        <f t="shared" si="1"/>
        <v>98.33732057416267</v>
      </c>
      <c r="J42" s="93" t="s">
        <v>29</v>
      </c>
      <c r="K42" s="93"/>
      <c r="L42" s="94"/>
    </row>
    <row r="43" spans="1:12" s="95" customFormat="1" ht="17.25" customHeight="1">
      <c r="A43" s="87"/>
      <c r="B43" s="88"/>
      <c r="C43" s="96"/>
      <c r="D43" s="88">
        <v>4120</v>
      </c>
      <c r="E43" s="90"/>
      <c r="F43" s="87" t="s">
        <v>30</v>
      </c>
      <c r="G43" s="91">
        <v>200</v>
      </c>
      <c r="H43" s="91">
        <v>91</v>
      </c>
      <c r="I43" s="56">
        <f t="shared" si="1"/>
        <v>45.5</v>
      </c>
      <c r="J43" s="93" t="s">
        <v>29</v>
      </c>
      <c r="K43" s="93"/>
      <c r="L43" s="94"/>
    </row>
    <row r="44" spans="1:12" s="95" customFormat="1" ht="17.25" customHeight="1">
      <c r="A44" s="87"/>
      <c r="B44" s="88"/>
      <c r="C44" s="96"/>
      <c r="D44" s="88">
        <v>4210</v>
      </c>
      <c r="E44" s="90"/>
      <c r="F44" s="87" t="s">
        <v>31</v>
      </c>
      <c r="G44" s="91">
        <f>25260+7000</f>
        <v>32260</v>
      </c>
      <c r="H44" s="91">
        <f>25259+7000</f>
        <v>32259</v>
      </c>
      <c r="I44" s="56">
        <f t="shared" si="1"/>
        <v>99.99690018598884</v>
      </c>
      <c r="J44" s="93"/>
      <c r="K44" s="93"/>
      <c r="L44" s="94"/>
    </row>
    <row r="45" spans="1:12" s="95" customFormat="1" ht="17.25" customHeight="1">
      <c r="A45" s="87"/>
      <c r="B45" s="88"/>
      <c r="C45" s="96"/>
      <c r="D45" s="88">
        <v>4220</v>
      </c>
      <c r="E45" s="90"/>
      <c r="F45" s="87" t="s">
        <v>63</v>
      </c>
      <c r="G45" s="91">
        <v>9220</v>
      </c>
      <c r="H45" s="91">
        <v>9204</v>
      </c>
      <c r="I45" s="56">
        <f t="shared" si="1"/>
        <v>99.82646420824295</v>
      </c>
      <c r="J45" s="93"/>
      <c r="K45" s="93"/>
      <c r="L45" s="94"/>
    </row>
    <row r="46" spans="1:12" s="95" customFormat="1" ht="17.25" customHeight="1">
      <c r="A46" s="87"/>
      <c r="B46" s="88"/>
      <c r="C46" s="96"/>
      <c r="D46" s="88">
        <v>4230</v>
      </c>
      <c r="E46" s="90"/>
      <c r="F46" s="87" t="s">
        <v>64</v>
      </c>
      <c r="G46" s="91">
        <v>3000</v>
      </c>
      <c r="H46" s="91">
        <v>3000</v>
      </c>
      <c r="I46" s="56">
        <f t="shared" si="1"/>
        <v>100</v>
      </c>
      <c r="J46" s="93" t="s">
        <v>65</v>
      </c>
      <c r="K46" s="93"/>
      <c r="L46" s="94"/>
    </row>
    <row r="47" spans="1:12" s="95" customFormat="1" ht="30" customHeight="1">
      <c r="A47" s="87"/>
      <c r="B47" s="88"/>
      <c r="C47" s="96"/>
      <c r="D47" s="88">
        <v>4300</v>
      </c>
      <c r="E47" s="90"/>
      <c r="F47" s="87" t="s">
        <v>41</v>
      </c>
      <c r="G47" s="91">
        <v>5000</v>
      </c>
      <c r="H47" s="91">
        <v>5000</v>
      </c>
      <c r="I47" s="56">
        <f t="shared" si="1"/>
        <v>100</v>
      </c>
      <c r="J47" s="93" t="s">
        <v>66</v>
      </c>
      <c r="K47" s="93"/>
      <c r="L47" s="94"/>
    </row>
    <row r="48" spans="1:12" s="97" customFormat="1" ht="18" customHeight="1">
      <c r="A48" s="87"/>
      <c r="B48" s="88"/>
      <c r="C48" s="96"/>
      <c r="D48" s="88">
        <v>4410</v>
      </c>
      <c r="E48" s="90"/>
      <c r="F48" s="87" t="s">
        <v>67</v>
      </c>
      <c r="G48" s="91">
        <v>776</v>
      </c>
      <c r="H48" s="91">
        <v>776</v>
      </c>
      <c r="I48" s="56">
        <f t="shared" si="1"/>
        <v>100</v>
      </c>
      <c r="J48" s="93" t="s">
        <v>68</v>
      </c>
      <c r="K48" s="93"/>
      <c r="L48" s="94"/>
    </row>
    <row r="49" spans="1:12" s="97" customFormat="1" ht="18" customHeight="1">
      <c r="A49" s="87"/>
      <c r="B49" s="88"/>
      <c r="C49" s="96"/>
      <c r="D49" s="88">
        <v>4440</v>
      </c>
      <c r="E49" s="90"/>
      <c r="F49" s="87" t="s">
        <v>47</v>
      </c>
      <c r="G49" s="91">
        <v>482</v>
      </c>
      <c r="H49" s="91">
        <v>481</v>
      </c>
      <c r="I49" s="92">
        <f t="shared" si="1"/>
        <v>99.79253112033194</v>
      </c>
      <c r="J49" s="93" t="s">
        <v>69</v>
      </c>
      <c r="K49" s="93"/>
      <c r="L49" s="94"/>
    </row>
    <row r="50" spans="1:12" s="116" customFormat="1" ht="15" customHeight="1">
      <c r="A50" s="87"/>
      <c r="B50" s="87"/>
      <c r="C50" s="118"/>
      <c r="D50" s="87"/>
      <c r="E50" s="119"/>
      <c r="F50" s="87"/>
      <c r="G50" s="91"/>
      <c r="H50" s="91"/>
      <c r="I50" s="50"/>
      <c r="J50" s="109"/>
      <c r="K50" s="109"/>
      <c r="L50" s="85"/>
    </row>
    <row r="51" spans="1:12" s="82" customFormat="1" ht="18" customHeight="1">
      <c r="A51" s="75" t="s">
        <v>70</v>
      </c>
      <c r="B51" s="75"/>
      <c r="C51" s="110"/>
      <c r="D51" s="75"/>
      <c r="E51" s="111"/>
      <c r="F51" s="75" t="s">
        <v>71</v>
      </c>
      <c r="G51" s="112">
        <f>SUM(G52:G67)/2</f>
        <v>503312</v>
      </c>
      <c r="H51" s="112">
        <f>SUM(H52:H67)/2</f>
        <v>503201</v>
      </c>
      <c r="I51" s="113">
        <f aca="true" t="shared" si="2" ref="I51:I67">H51/G51*100</f>
        <v>99.97794608513209</v>
      </c>
      <c r="J51" s="81"/>
      <c r="K51" s="81"/>
      <c r="L51" s="7"/>
    </row>
    <row r="52" spans="1:12" s="86" customFormat="1" ht="16.5" customHeight="1">
      <c r="A52" s="58"/>
      <c r="B52" s="59"/>
      <c r="C52" s="60">
        <v>85302</v>
      </c>
      <c r="D52" s="59"/>
      <c r="E52" s="61"/>
      <c r="F52" s="58" t="s">
        <v>72</v>
      </c>
      <c r="G52" s="49">
        <f>SUM(G53:G67)</f>
        <v>503312</v>
      </c>
      <c r="H52" s="49">
        <f>SUM(H53:H67)</f>
        <v>503201</v>
      </c>
      <c r="I52" s="50">
        <f t="shared" si="2"/>
        <v>99.97794608513209</v>
      </c>
      <c r="J52" s="114"/>
      <c r="K52" s="114"/>
      <c r="L52" s="85"/>
    </row>
    <row r="53" spans="1:12" s="116" customFormat="1" ht="16.5" customHeight="1">
      <c r="A53" s="87"/>
      <c r="B53" s="88"/>
      <c r="C53" s="115"/>
      <c r="D53" s="88">
        <v>3020</v>
      </c>
      <c r="E53" s="90"/>
      <c r="F53" s="87" t="s">
        <v>73</v>
      </c>
      <c r="G53" s="91">
        <v>2000</v>
      </c>
      <c r="H53" s="91">
        <v>2000</v>
      </c>
      <c r="I53" s="92">
        <f t="shared" si="2"/>
        <v>100</v>
      </c>
      <c r="J53" s="93" t="s">
        <v>74</v>
      </c>
      <c r="K53" s="93"/>
      <c r="L53" s="85"/>
    </row>
    <row r="54" spans="1:12" s="95" customFormat="1" ht="18" customHeight="1">
      <c r="A54" s="87"/>
      <c r="B54" s="88"/>
      <c r="C54" s="89"/>
      <c r="D54" s="88">
        <v>4010</v>
      </c>
      <c r="E54" s="90"/>
      <c r="F54" s="87" t="s">
        <v>60</v>
      </c>
      <c r="G54" s="91">
        <v>16127</v>
      </c>
      <c r="H54" s="91">
        <v>16127</v>
      </c>
      <c r="I54" s="92">
        <f t="shared" si="2"/>
        <v>100</v>
      </c>
      <c r="J54" s="93" t="s">
        <v>75</v>
      </c>
      <c r="K54" s="93"/>
      <c r="L54" s="94"/>
    </row>
    <row r="55" spans="1:12" s="95" customFormat="1" ht="18" customHeight="1">
      <c r="A55" s="87"/>
      <c r="B55" s="88"/>
      <c r="C55" s="96"/>
      <c r="D55" s="88">
        <v>4040</v>
      </c>
      <c r="E55" s="90"/>
      <c r="F55" s="87" t="s">
        <v>26</v>
      </c>
      <c r="G55" s="91">
        <v>53787</v>
      </c>
      <c r="H55" s="91">
        <v>53787</v>
      </c>
      <c r="I55" s="56">
        <f t="shared" si="2"/>
        <v>100</v>
      </c>
      <c r="J55" s="93" t="s">
        <v>27</v>
      </c>
      <c r="K55" s="93"/>
      <c r="L55" s="94"/>
    </row>
    <row r="56" spans="1:12" s="95" customFormat="1" ht="16.5" customHeight="1">
      <c r="A56" s="87"/>
      <c r="B56" s="88"/>
      <c r="C56" s="96"/>
      <c r="D56" s="88">
        <v>4110</v>
      </c>
      <c r="E56" s="90"/>
      <c r="F56" s="87" t="s">
        <v>28</v>
      </c>
      <c r="G56" s="91">
        <v>123039</v>
      </c>
      <c r="H56" s="91">
        <v>123008</v>
      </c>
      <c r="I56" s="56">
        <f t="shared" si="2"/>
        <v>99.9748047367095</v>
      </c>
      <c r="J56" s="93" t="s">
        <v>29</v>
      </c>
      <c r="K56" s="93"/>
      <c r="L56" s="94"/>
    </row>
    <row r="57" spans="1:12" s="95" customFormat="1" ht="17.25" customHeight="1">
      <c r="A57" s="87"/>
      <c r="B57" s="88"/>
      <c r="C57" s="96"/>
      <c r="D57" s="88">
        <v>4120</v>
      </c>
      <c r="E57" s="90"/>
      <c r="F57" s="87" t="s">
        <v>30</v>
      </c>
      <c r="G57" s="91">
        <v>4306</v>
      </c>
      <c r="H57" s="91">
        <v>4226</v>
      </c>
      <c r="I57" s="56">
        <f t="shared" si="2"/>
        <v>98.1421272642824</v>
      </c>
      <c r="J57" s="93" t="s">
        <v>29</v>
      </c>
      <c r="K57" s="93"/>
      <c r="L57" s="94"/>
    </row>
    <row r="58" spans="1:12" s="95" customFormat="1" ht="45.75" customHeight="1">
      <c r="A58" s="87"/>
      <c r="B58" s="88"/>
      <c r="C58" s="96"/>
      <c r="D58" s="88">
        <v>4210</v>
      </c>
      <c r="E58" s="90"/>
      <c r="F58" s="87" t="s">
        <v>76</v>
      </c>
      <c r="G58" s="91">
        <v>17911</v>
      </c>
      <c r="H58" s="120">
        <v>17911</v>
      </c>
      <c r="I58" s="56">
        <f t="shared" si="2"/>
        <v>100</v>
      </c>
      <c r="J58" s="93" t="s">
        <v>77</v>
      </c>
      <c r="K58" s="93"/>
      <c r="L58" s="94"/>
    </row>
    <row r="59" spans="1:12" s="95" customFormat="1" ht="17.25" customHeight="1">
      <c r="A59" s="87"/>
      <c r="B59" s="88"/>
      <c r="C59" s="96"/>
      <c r="D59" s="88">
        <v>4220</v>
      </c>
      <c r="E59" s="90"/>
      <c r="F59" s="87" t="s">
        <v>63</v>
      </c>
      <c r="G59" s="91">
        <v>133000</v>
      </c>
      <c r="H59" s="120">
        <v>133000</v>
      </c>
      <c r="I59" s="56">
        <f t="shared" si="2"/>
        <v>100</v>
      </c>
      <c r="J59" s="98" t="s">
        <v>78</v>
      </c>
      <c r="K59" s="98"/>
      <c r="L59" s="94"/>
    </row>
    <row r="60" spans="1:12" s="95" customFormat="1" ht="30.75" customHeight="1">
      <c r="A60" s="87"/>
      <c r="B60" s="88"/>
      <c r="C60" s="96"/>
      <c r="D60" s="88">
        <v>4230</v>
      </c>
      <c r="E60" s="90"/>
      <c r="F60" s="121" t="s">
        <v>79</v>
      </c>
      <c r="G60" s="122">
        <v>26925</v>
      </c>
      <c r="H60" s="123">
        <v>26925</v>
      </c>
      <c r="I60" s="124">
        <f t="shared" si="2"/>
        <v>100</v>
      </c>
      <c r="J60" s="93" t="s">
        <v>80</v>
      </c>
      <c r="K60" s="93"/>
      <c r="L60" s="94"/>
    </row>
    <row r="61" spans="1:12" s="95" customFormat="1" ht="17.25" customHeight="1">
      <c r="A61" s="87"/>
      <c r="B61" s="88"/>
      <c r="C61" s="96"/>
      <c r="D61" s="88">
        <v>4260</v>
      </c>
      <c r="E61" s="90"/>
      <c r="F61" s="87" t="s">
        <v>35</v>
      </c>
      <c r="G61" s="91">
        <v>34360</v>
      </c>
      <c r="H61" s="120">
        <v>34360</v>
      </c>
      <c r="I61" s="56">
        <f t="shared" si="2"/>
        <v>100</v>
      </c>
      <c r="J61" s="93" t="s">
        <v>81</v>
      </c>
      <c r="K61" s="93"/>
      <c r="L61" s="94"/>
    </row>
    <row r="62" spans="1:12" s="95" customFormat="1" ht="30.75" customHeight="1">
      <c r="A62" s="87"/>
      <c r="B62" s="88"/>
      <c r="C62" s="96"/>
      <c r="D62" s="88">
        <v>4270</v>
      </c>
      <c r="E62" s="90"/>
      <c r="F62" s="87" t="s">
        <v>37</v>
      </c>
      <c r="G62" s="91">
        <v>13300</v>
      </c>
      <c r="H62" s="120">
        <v>13300</v>
      </c>
      <c r="I62" s="56">
        <f t="shared" si="2"/>
        <v>100</v>
      </c>
      <c r="J62" s="93" t="s">
        <v>82</v>
      </c>
      <c r="K62" s="93"/>
      <c r="L62" s="94"/>
    </row>
    <row r="63" spans="1:12" s="95" customFormat="1" ht="32.25" customHeight="1">
      <c r="A63" s="87"/>
      <c r="B63" s="88"/>
      <c r="C63" s="96"/>
      <c r="D63" s="88">
        <v>4300</v>
      </c>
      <c r="E63" s="90"/>
      <c r="F63" s="87" t="s">
        <v>41</v>
      </c>
      <c r="G63" s="91">
        <v>30834</v>
      </c>
      <c r="H63" s="120">
        <v>30834</v>
      </c>
      <c r="I63" s="56">
        <f t="shared" si="2"/>
        <v>100</v>
      </c>
      <c r="J63" s="93" t="s">
        <v>83</v>
      </c>
      <c r="K63" s="93"/>
      <c r="L63" s="94"/>
    </row>
    <row r="64" spans="1:12" s="95" customFormat="1" ht="17.25" customHeight="1">
      <c r="A64" s="87"/>
      <c r="B64" s="88"/>
      <c r="C64" s="96"/>
      <c r="D64" s="88">
        <v>4410</v>
      </c>
      <c r="E64" s="90"/>
      <c r="F64" s="87" t="s">
        <v>67</v>
      </c>
      <c r="G64" s="91">
        <v>2094</v>
      </c>
      <c r="H64" s="120">
        <v>2094</v>
      </c>
      <c r="I64" s="56">
        <f t="shared" si="2"/>
        <v>100</v>
      </c>
      <c r="J64" s="93" t="s">
        <v>84</v>
      </c>
      <c r="K64" s="93"/>
      <c r="L64" s="94"/>
    </row>
    <row r="65" spans="1:12" s="95" customFormat="1" ht="15" customHeight="1">
      <c r="A65" s="87"/>
      <c r="B65" s="88"/>
      <c r="C65" s="96"/>
      <c r="D65" s="88">
        <v>4430</v>
      </c>
      <c r="E65" s="90"/>
      <c r="F65" s="87" t="s">
        <v>45</v>
      </c>
      <c r="G65" s="91">
        <v>7602</v>
      </c>
      <c r="H65" s="120">
        <v>7602</v>
      </c>
      <c r="I65" s="56">
        <f t="shared" si="2"/>
        <v>100</v>
      </c>
      <c r="J65" s="93" t="s">
        <v>85</v>
      </c>
      <c r="K65" s="93"/>
      <c r="L65" s="94"/>
    </row>
    <row r="66" spans="1:12" s="95" customFormat="1" ht="15" customHeight="1">
      <c r="A66" s="87"/>
      <c r="B66" s="88"/>
      <c r="C66" s="96"/>
      <c r="D66" s="88">
        <v>4440</v>
      </c>
      <c r="E66" s="90"/>
      <c r="F66" s="87" t="s">
        <v>47</v>
      </c>
      <c r="G66" s="91">
        <v>26907</v>
      </c>
      <c r="H66" s="120">
        <v>26907</v>
      </c>
      <c r="I66" s="92">
        <f t="shared" si="2"/>
        <v>100</v>
      </c>
      <c r="J66" s="93" t="s">
        <v>69</v>
      </c>
      <c r="K66" s="93"/>
      <c r="L66" s="94"/>
    </row>
    <row r="67" spans="1:12" s="95" customFormat="1" ht="30" customHeight="1">
      <c r="A67" s="87"/>
      <c r="B67" s="88"/>
      <c r="C67" s="96"/>
      <c r="D67" s="88">
        <v>6060</v>
      </c>
      <c r="E67" s="90"/>
      <c r="F67" s="87" t="s">
        <v>86</v>
      </c>
      <c r="G67" s="91">
        <v>11120</v>
      </c>
      <c r="H67" s="120">
        <v>11120</v>
      </c>
      <c r="I67" s="56">
        <f t="shared" si="2"/>
        <v>100</v>
      </c>
      <c r="J67" s="98" t="s">
        <v>87</v>
      </c>
      <c r="K67" s="98"/>
      <c r="L67" s="94"/>
    </row>
    <row r="68" spans="1:12" s="95" customFormat="1" ht="16.5" customHeight="1">
      <c r="A68" s="87"/>
      <c r="B68" s="88"/>
      <c r="C68" s="125"/>
      <c r="D68" s="88"/>
      <c r="E68" s="90"/>
      <c r="F68" s="87"/>
      <c r="G68" s="91"/>
      <c r="H68" s="91"/>
      <c r="I68" s="50"/>
      <c r="J68" s="109"/>
      <c r="K68" s="109"/>
      <c r="L68" s="94"/>
    </row>
    <row r="69" spans="1:12" s="82" customFormat="1" ht="18" customHeight="1">
      <c r="A69" s="75" t="s">
        <v>88</v>
      </c>
      <c r="B69" s="75"/>
      <c r="C69" s="110"/>
      <c r="D69" s="75"/>
      <c r="E69" s="111"/>
      <c r="F69" s="75" t="s">
        <v>89</v>
      </c>
      <c r="G69" s="112">
        <f>SUM(G70:G91)/2</f>
        <v>2915614</v>
      </c>
      <c r="H69" s="112">
        <f>SUM(H70:H91)/2</f>
        <v>2905493</v>
      </c>
      <c r="I69" s="113">
        <f aca="true" t="shared" si="3" ref="I69:I91">H69/G69*100</f>
        <v>99.6528690011778</v>
      </c>
      <c r="J69" s="81"/>
      <c r="K69" s="81"/>
      <c r="L69" s="7"/>
    </row>
    <row r="70" spans="1:12" s="86" customFormat="1" ht="17.25" customHeight="1">
      <c r="A70" s="58"/>
      <c r="B70" s="59"/>
      <c r="C70" s="60">
        <v>80110</v>
      </c>
      <c r="D70" s="59"/>
      <c r="E70" s="61"/>
      <c r="F70" s="58" t="s">
        <v>90</v>
      </c>
      <c r="G70" s="49">
        <f>SUM(G71:G83)</f>
        <v>2759012</v>
      </c>
      <c r="H70" s="49">
        <f>SUM(H71:H83)</f>
        <v>2749466</v>
      </c>
      <c r="I70" s="50">
        <f t="shared" si="3"/>
        <v>99.65400657916675</v>
      </c>
      <c r="J70" s="84"/>
      <c r="K70" s="84"/>
      <c r="L70" s="85"/>
    </row>
    <row r="71" spans="1:12" s="116" customFormat="1" ht="30" customHeight="1">
      <c r="A71" s="87"/>
      <c r="B71" s="88"/>
      <c r="C71" s="125"/>
      <c r="D71" s="88">
        <v>3020</v>
      </c>
      <c r="E71" s="90"/>
      <c r="F71" s="87" t="s">
        <v>91</v>
      </c>
      <c r="G71" s="91">
        <v>6000</v>
      </c>
      <c r="H71" s="91">
        <v>5876</v>
      </c>
      <c r="I71" s="92">
        <f t="shared" si="3"/>
        <v>97.93333333333332</v>
      </c>
      <c r="J71" s="93" t="s">
        <v>92</v>
      </c>
      <c r="K71" s="93"/>
      <c r="L71" s="85"/>
    </row>
    <row r="72" spans="1:12" s="116" customFormat="1" ht="29.25" customHeight="1">
      <c r="A72" s="87"/>
      <c r="B72" s="88"/>
      <c r="C72" s="126"/>
      <c r="D72" s="127">
        <v>4010</v>
      </c>
      <c r="E72" s="90"/>
      <c r="F72" s="87" t="s">
        <v>60</v>
      </c>
      <c r="G72" s="91">
        <v>1783199</v>
      </c>
      <c r="H72" s="91">
        <v>1783036</v>
      </c>
      <c r="I72" s="92">
        <f t="shared" si="3"/>
        <v>99.99085912452844</v>
      </c>
      <c r="J72" s="93" t="s">
        <v>93</v>
      </c>
      <c r="K72" s="93"/>
      <c r="L72" s="85"/>
    </row>
    <row r="73" spans="1:12" s="116" customFormat="1" ht="18" customHeight="1">
      <c r="A73" s="87"/>
      <c r="B73" s="88"/>
      <c r="C73" s="126"/>
      <c r="D73" s="88">
        <v>4040</v>
      </c>
      <c r="E73" s="90"/>
      <c r="F73" s="87" t="s">
        <v>26</v>
      </c>
      <c r="G73" s="91">
        <v>142708</v>
      </c>
      <c r="H73" s="91">
        <v>142708</v>
      </c>
      <c r="I73" s="92">
        <f t="shared" si="3"/>
        <v>100</v>
      </c>
      <c r="J73" s="93" t="s">
        <v>94</v>
      </c>
      <c r="K73" s="93"/>
      <c r="L73" s="85"/>
    </row>
    <row r="74" spans="1:12" s="116" customFormat="1" ht="18" customHeight="1">
      <c r="A74" s="87"/>
      <c r="B74" s="88"/>
      <c r="C74" s="126"/>
      <c r="D74" s="88">
        <v>4110</v>
      </c>
      <c r="E74" s="90"/>
      <c r="F74" s="87" t="s">
        <v>28</v>
      </c>
      <c r="G74" s="91">
        <v>349713</v>
      </c>
      <c r="H74" s="91">
        <v>349599</v>
      </c>
      <c r="I74" s="92">
        <f t="shared" si="3"/>
        <v>99.96740184093814</v>
      </c>
      <c r="J74" s="93" t="s">
        <v>95</v>
      </c>
      <c r="K74" s="93"/>
      <c r="L74" s="85"/>
    </row>
    <row r="75" spans="1:12" s="116" customFormat="1" ht="18" customHeight="1">
      <c r="A75" s="87"/>
      <c r="B75" s="88"/>
      <c r="C75" s="126"/>
      <c r="D75" s="88">
        <v>4120</v>
      </c>
      <c r="E75" s="90"/>
      <c r="F75" s="87" t="s">
        <v>30</v>
      </c>
      <c r="G75" s="91">
        <v>46622</v>
      </c>
      <c r="H75" s="91">
        <v>46316</v>
      </c>
      <c r="I75" s="92">
        <f t="shared" si="3"/>
        <v>99.34365750075071</v>
      </c>
      <c r="J75" s="93" t="s">
        <v>96</v>
      </c>
      <c r="K75" s="93"/>
      <c r="L75" s="85"/>
    </row>
    <row r="76" spans="1:12" s="95" customFormat="1" ht="17.25" customHeight="1">
      <c r="A76" s="87"/>
      <c r="B76" s="88"/>
      <c r="C76" s="96"/>
      <c r="D76" s="88">
        <v>4210</v>
      </c>
      <c r="E76" s="90"/>
      <c r="F76" s="87" t="s">
        <v>76</v>
      </c>
      <c r="G76" s="91">
        <v>34619</v>
      </c>
      <c r="H76" s="120">
        <v>34574</v>
      </c>
      <c r="I76" s="56">
        <f t="shared" si="3"/>
        <v>99.87001357635981</v>
      </c>
      <c r="J76" s="93" t="s">
        <v>97</v>
      </c>
      <c r="K76" s="93"/>
      <c r="L76" s="94"/>
    </row>
    <row r="77" spans="1:12" s="95" customFormat="1" ht="17.25" customHeight="1">
      <c r="A77" s="87"/>
      <c r="B77" s="88"/>
      <c r="C77" s="96"/>
      <c r="D77" s="127">
        <v>4240</v>
      </c>
      <c r="E77" s="90"/>
      <c r="F77" s="87" t="s">
        <v>33</v>
      </c>
      <c r="G77" s="91">
        <v>7533</v>
      </c>
      <c r="H77" s="120">
        <v>7144</v>
      </c>
      <c r="I77" s="56">
        <f t="shared" si="3"/>
        <v>94.83605469268551</v>
      </c>
      <c r="J77" s="93" t="s">
        <v>98</v>
      </c>
      <c r="K77" s="93"/>
      <c r="L77" s="94"/>
    </row>
    <row r="78" spans="1:12" s="95" customFormat="1" ht="18" customHeight="1">
      <c r="A78" s="87"/>
      <c r="B78" s="88"/>
      <c r="C78" s="96"/>
      <c r="D78" s="88">
        <v>4260</v>
      </c>
      <c r="E78" s="90"/>
      <c r="F78" s="87" t="s">
        <v>35</v>
      </c>
      <c r="G78" s="91">
        <v>224800</v>
      </c>
      <c r="H78" s="120">
        <v>224365</v>
      </c>
      <c r="I78" s="56">
        <f t="shared" si="3"/>
        <v>99.8064946619217</v>
      </c>
      <c r="J78" s="128" t="s">
        <v>99</v>
      </c>
      <c r="K78" s="128"/>
      <c r="L78" s="94"/>
    </row>
    <row r="79" spans="1:12" s="97" customFormat="1" ht="21" customHeight="1">
      <c r="A79" s="87"/>
      <c r="B79" s="88"/>
      <c r="C79" s="96"/>
      <c r="D79" s="88">
        <v>4270</v>
      </c>
      <c r="E79" s="90"/>
      <c r="F79" s="87" t="s">
        <v>37</v>
      </c>
      <c r="G79" s="91">
        <v>19500</v>
      </c>
      <c r="H79" s="120">
        <v>13788</v>
      </c>
      <c r="I79" s="56">
        <f t="shared" si="3"/>
        <v>70.7076923076923</v>
      </c>
      <c r="J79" s="93" t="s">
        <v>100</v>
      </c>
      <c r="K79" s="93"/>
      <c r="L79" s="94"/>
    </row>
    <row r="80" spans="1:12" s="97" customFormat="1" ht="17.25" customHeight="1">
      <c r="A80" s="87"/>
      <c r="B80" s="88"/>
      <c r="C80" s="96"/>
      <c r="D80" s="88">
        <v>4280</v>
      </c>
      <c r="E80" s="90"/>
      <c r="F80" s="87" t="s">
        <v>39</v>
      </c>
      <c r="G80" s="91">
        <v>3000</v>
      </c>
      <c r="H80" s="120">
        <v>2194</v>
      </c>
      <c r="I80" s="56">
        <f t="shared" si="3"/>
        <v>73.13333333333333</v>
      </c>
      <c r="J80" s="93" t="s">
        <v>40</v>
      </c>
      <c r="K80" s="93"/>
      <c r="L80" s="94"/>
    </row>
    <row r="81" spans="1:12" s="95" customFormat="1" ht="32.25" customHeight="1">
      <c r="A81" s="87"/>
      <c r="B81" s="88"/>
      <c r="C81" s="96"/>
      <c r="D81" s="88">
        <v>4300</v>
      </c>
      <c r="E81" s="90"/>
      <c r="F81" s="87" t="s">
        <v>41</v>
      </c>
      <c r="G81" s="91">
        <v>21463</v>
      </c>
      <c r="H81" s="120">
        <v>20318</v>
      </c>
      <c r="I81" s="56">
        <f t="shared" si="3"/>
        <v>94.66523785118575</v>
      </c>
      <c r="J81" s="93" t="s">
        <v>101</v>
      </c>
      <c r="K81" s="93"/>
      <c r="L81" s="94"/>
    </row>
    <row r="82" spans="1:12" s="95" customFormat="1" ht="18" customHeight="1">
      <c r="A82" s="87"/>
      <c r="B82" s="88"/>
      <c r="C82" s="96"/>
      <c r="D82" s="88">
        <v>4430</v>
      </c>
      <c r="E82" s="90"/>
      <c r="F82" s="87" t="s">
        <v>45</v>
      </c>
      <c r="G82" s="91">
        <v>6510</v>
      </c>
      <c r="H82" s="120">
        <v>6203</v>
      </c>
      <c r="I82" s="56">
        <f t="shared" si="3"/>
        <v>95.284178187404</v>
      </c>
      <c r="J82" s="93" t="s">
        <v>102</v>
      </c>
      <c r="K82" s="93"/>
      <c r="L82" s="94"/>
    </row>
    <row r="83" spans="1:12" s="97" customFormat="1" ht="18.75" customHeight="1">
      <c r="A83" s="87"/>
      <c r="B83" s="88"/>
      <c r="C83" s="99"/>
      <c r="D83" s="88">
        <v>4440</v>
      </c>
      <c r="E83" s="90"/>
      <c r="F83" s="87" t="s">
        <v>47</v>
      </c>
      <c r="G83" s="91">
        <v>113345</v>
      </c>
      <c r="H83" s="120">
        <v>113345</v>
      </c>
      <c r="I83" s="56">
        <f t="shared" si="3"/>
        <v>100</v>
      </c>
      <c r="J83" s="98" t="s">
        <v>69</v>
      </c>
      <c r="K83" s="98"/>
      <c r="L83" s="94"/>
    </row>
    <row r="84" spans="1:12" s="95" customFormat="1" ht="17.25" customHeight="1">
      <c r="A84" s="58"/>
      <c r="B84" s="59"/>
      <c r="C84" s="99">
        <v>80146</v>
      </c>
      <c r="D84" s="59"/>
      <c r="E84" s="61"/>
      <c r="F84" s="100" t="s">
        <v>53</v>
      </c>
      <c r="G84" s="101">
        <f>SUM(G85)</f>
        <v>2700</v>
      </c>
      <c r="H84" s="101">
        <f>SUM(H85)</f>
        <v>2232</v>
      </c>
      <c r="I84" s="71">
        <f t="shared" si="3"/>
        <v>82.66666666666667</v>
      </c>
      <c r="J84" s="63"/>
      <c r="K84" s="63"/>
      <c r="L84" s="94"/>
    </row>
    <row r="85" spans="1:12" s="97" customFormat="1" ht="30" customHeight="1">
      <c r="A85" s="87"/>
      <c r="B85" s="88"/>
      <c r="C85" s="99"/>
      <c r="D85" s="88">
        <v>4300</v>
      </c>
      <c r="E85" s="90"/>
      <c r="F85" s="87" t="s">
        <v>41</v>
      </c>
      <c r="G85" s="91">
        <v>2700</v>
      </c>
      <c r="H85" s="120">
        <v>2232</v>
      </c>
      <c r="I85" s="56">
        <f t="shared" si="3"/>
        <v>82.66666666666667</v>
      </c>
      <c r="J85" s="93" t="s">
        <v>103</v>
      </c>
      <c r="K85" s="93"/>
      <c r="L85" s="94"/>
    </row>
    <row r="86" spans="1:12" s="95" customFormat="1" ht="15" customHeight="1">
      <c r="A86" s="58"/>
      <c r="B86" s="59"/>
      <c r="C86" s="60">
        <v>85401</v>
      </c>
      <c r="D86" s="59"/>
      <c r="E86" s="61"/>
      <c r="F86" s="58" t="s">
        <v>104</v>
      </c>
      <c r="G86" s="49">
        <f>SUM(G87:G91)</f>
        <v>153902</v>
      </c>
      <c r="H86" s="49">
        <f>SUM(H87:H91)</f>
        <v>153795</v>
      </c>
      <c r="I86" s="50">
        <f t="shared" si="3"/>
        <v>99.93047523748879</v>
      </c>
      <c r="J86" s="103"/>
      <c r="K86" s="103"/>
      <c r="L86" s="94"/>
    </row>
    <row r="87" spans="1:12" s="97" customFormat="1" ht="30.75" customHeight="1">
      <c r="A87" s="87"/>
      <c r="B87" s="88"/>
      <c r="C87" s="129"/>
      <c r="D87" s="88">
        <v>4010</v>
      </c>
      <c r="E87" s="90"/>
      <c r="F87" s="87" t="s">
        <v>105</v>
      </c>
      <c r="G87" s="91">
        <v>116425</v>
      </c>
      <c r="H87" s="91">
        <v>116343</v>
      </c>
      <c r="I87" s="56">
        <f t="shared" si="3"/>
        <v>99.92956839166845</v>
      </c>
      <c r="J87" s="93" t="s">
        <v>93</v>
      </c>
      <c r="K87" s="93"/>
      <c r="L87" s="94"/>
    </row>
    <row r="88" spans="1:12" s="97" customFormat="1" ht="16.5" customHeight="1">
      <c r="A88" s="87"/>
      <c r="B88" s="88"/>
      <c r="C88" s="130"/>
      <c r="D88" s="88">
        <v>4040</v>
      </c>
      <c r="E88" s="90"/>
      <c r="F88" s="87" t="s">
        <v>26</v>
      </c>
      <c r="G88" s="91">
        <v>6447</v>
      </c>
      <c r="H88" s="91">
        <v>6447</v>
      </c>
      <c r="I88" s="56">
        <f t="shared" si="3"/>
        <v>100</v>
      </c>
      <c r="J88" s="93" t="s">
        <v>94</v>
      </c>
      <c r="K88" s="93"/>
      <c r="L88" s="94"/>
    </row>
    <row r="89" spans="1:12" s="97" customFormat="1" ht="16.5" customHeight="1">
      <c r="A89" s="87"/>
      <c r="B89" s="88"/>
      <c r="C89" s="130"/>
      <c r="D89" s="88">
        <v>4110</v>
      </c>
      <c r="E89" s="90"/>
      <c r="F89" s="87" t="s">
        <v>28</v>
      </c>
      <c r="G89" s="91">
        <v>20885</v>
      </c>
      <c r="H89" s="91">
        <v>20880</v>
      </c>
      <c r="I89" s="56">
        <f t="shared" si="3"/>
        <v>99.97605937275557</v>
      </c>
      <c r="J89" s="93" t="s">
        <v>95</v>
      </c>
      <c r="K89" s="93"/>
      <c r="L89" s="94"/>
    </row>
    <row r="90" spans="1:12" s="97" customFormat="1" ht="14.25" customHeight="1">
      <c r="A90" s="87"/>
      <c r="B90" s="88"/>
      <c r="C90" s="130"/>
      <c r="D90" s="88">
        <v>4120</v>
      </c>
      <c r="E90" s="90"/>
      <c r="F90" s="87" t="s">
        <v>30</v>
      </c>
      <c r="G90" s="91">
        <v>2998</v>
      </c>
      <c r="H90" s="91">
        <v>2994</v>
      </c>
      <c r="I90" s="56">
        <f t="shared" si="3"/>
        <v>99.866577718479</v>
      </c>
      <c r="J90" s="93" t="s">
        <v>96</v>
      </c>
      <c r="K90" s="93"/>
      <c r="L90" s="94"/>
    </row>
    <row r="91" spans="1:12" s="95" customFormat="1" ht="15.75" customHeight="1">
      <c r="A91" s="87"/>
      <c r="B91" s="88"/>
      <c r="C91" s="104"/>
      <c r="D91" s="88">
        <v>4440</v>
      </c>
      <c r="E91" s="90"/>
      <c r="F91" s="87" t="s">
        <v>47</v>
      </c>
      <c r="G91" s="91">
        <v>7147</v>
      </c>
      <c r="H91" s="91">
        <v>7131</v>
      </c>
      <c r="I91" s="56">
        <f t="shared" si="3"/>
        <v>99.77612984469008</v>
      </c>
      <c r="J91" s="98" t="s">
        <v>106</v>
      </c>
      <c r="K91" s="98"/>
      <c r="L91" s="94"/>
    </row>
    <row r="92" spans="1:12" s="12" customFormat="1" ht="14.25" customHeight="1">
      <c r="A92" s="105"/>
      <c r="B92" s="105"/>
      <c r="C92" s="106"/>
      <c r="D92" s="105"/>
      <c r="E92" s="107"/>
      <c r="F92" s="105"/>
      <c r="G92" s="108"/>
      <c r="H92" s="108"/>
      <c r="I92" s="50"/>
      <c r="J92" s="131"/>
      <c r="K92" s="131"/>
      <c r="L92" s="7"/>
    </row>
    <row r="93" spans="1:12" s="82" customFormat="1" ht="18" customHeight="1">
      <c r="A93" s="75" t="s">
        <v>107</v>
      </c>
      <c r="B93" s="75"/>
      <c r="C93" s="110"/>
      <c r="D93" s="75"/>
      <c r="E93" s="111"/>
      <c r="F93" s="75" t="s">
        <v>108</v>
      </c>
      <c r="G93" s="112">
        <f>SUM(G94:G123)/2</f>
        <v>3388820</v>
      </c>
      <c r="H93" s="112">
        <f>SUM(H94:H123)/2</f>
        <v>3379239</v>
      </c>
      <c r="I93" s="113">
        <f aca="true" t="shared" si="4" ref="I93:I123">H93/G93*100</f>
        <v>99.7172762200412</v>
      </c>
      <c r="J93" s="81"/>
      <c r="K93" s="81"/>
      <c r="L93" s="7"/>
    </row>
    <row r="94" spans="1:12" s="86" customFormat="1" ht="15.75" customHeight="1">
      <c r="A94" s="58"/>
      <c r="B94" s="61"/>
      <c r="C94" s="60">
        <v>80110</v>
      </c>
      <c r="D94" s="132"/>
      <c r="E94" s="61"/>
      <c r="F94" s="58" t="s">
        <v>90</v>
      </c>
      <c r="G94" s="49">
        <f>SUM(G95:G109)</f>
        <v>3150583</v>
      </c>
      <c r="H94" s="49">
        <f>SUM(H95:H109)</f>
        <v>3143200</v>
      </c>
      <c r="I94" s="50">
        <f t="shared" si="4"/>
        <v>99.7656624186698</v>
      </c>
      <c r="J94" s="114"/>
      <c r="K94" s="114"/>
      <c r="L94" s="85"/>
    </row>
    <row r="95" spans="1:12" s="116" customFormat="1" ht="27.75" customHeight="1">
      <c r="A95" s="87"/>
      <c r="B95" s="90"/>
      <c r="C95" s="126"/>
      <c r="D95" s="127">
        <v>3020</v>
      </c>
      <c r="E95" s="90"/>
      <c r="F95" s="87" t="s">
        <v>22</v>
      </c>
      <c r="G95" s="91">
        <v>6000</v>
      </c>
      <c r="H95" s="91">
        <v>5933</v>
      </c>
      <c r="I95" s="92">
        <f t="shared" si="4"/>
        <v>98.88333333333334</v>
      </c>
      <c r="J95" s="93" t="s">
        <v>92</v>
      </c>
      <c r="K95" s="93"/>
      <c r="L95" s="85"/>
    </row>
    <row r="96" spans="1:12" s="95" customFormat="1" ht="30" customHeight="1">
      <c r="A96" s="87"/>
      <c r="B96" s="90"/>
      <c r="C96" s="96"/>
      <c r="D96" s="127">
        <v>4010</v>
      </c>
      <c r="E96" s="90"/>
      <c r="F96" s="87" t="s">
        <v>60</v>
      </c>
      <c r="G96" s="91">
        <v>2086271</v>
      </c>
      <c r="H96" s="120">
        <v>2085809</v>
      </c>
      <c r="I96" s="92">
        <f t="shared" si="4"/>
        <v>99.97785522590306</v>
      </c>
      <c r="J96" s="93" t="s">
        <v>93</v>
      </c>
      <c r="K96" s="93"/>
      <c r="L96" s="94"/>
    </row>
    <row r="97" spans="1:12" s="97" customFormat="1" ht="15" customHeight="1">
      <c r="A97" s="87"/>
      <c r="B97" s="88"/>
      <c r="C97" s="96"/>
      <c r="D97" s="88">
        <v>4040</v>
      </c>
      <c r="E97" s="90"/>
      <c r="F97" s="87" t="s">
        <v>26</v>
      </c>
      <c r="G97" s="91">
        <v>161798</v>
      </c>
      <c r="H97" s="120">
        <v>161798</v>
      </c>
      <c r="I97" s="56">
        <f t="shared" si="4"/>
        <v>100</v>
      </c>
      <c r="J97" s="93" t="s">
        <v>109</v>
      </c>
      <c r="K97" s="93"/>
      <c r="L97" s="94"/>
    </row>
    <row r="98" spans="1:12" s="97" customFormat="1" ht="15" customHeight="1">
      <c r="A98" s="87"/>
      <c r="B98" s="88"/>
      <c r="C98" s="96"/>
      <c r="D98" s="88">
        <v>4110</v>
      </c>
      <c r="E98" s="90"/>
      <c r="F98" s="121" t="s">
        <v>28</v>
      </c>
      <c r="G98" s="122">
        <v>396728</v>
      </c>
      <c r="H98" s="123">
        <v>396322</v>
      </c>
      <c r="I98" s="56">
        <f t="shared" si="4"/>
        <v>99.89766288237784</v>
      </c>
      <c r="J98" s="93" t="s">
        <v>95</v>
      </c>
      <c r="K98" s="93"/>
      <c r="L98" s="94"/>
    </row>
    <row r="99" spans="1:12" s="97" customFormat="1" ht="16.5" customHeight="1">
      <c r="A99" s="87"/>
      <c r="B99" s="88"/>
      <c r="C99" s="96"/>
      <c r="D99" s="88">
        <v>4120</v>
      </c>
      <c r="E99" s="90"/>
      <c r="F99" s="121" t="s">
        <v>30</v>
      </c>
      <c r="G99" s="122">
        <v>53758</v>
      </c>
      <c r="H99" s="123">
        <v>53369</v>
      </c>
      <c r="I99" s="133">
        <f t="shared" si="4"/>
        <v>99.27638677034116</v>
      </c>
      <c r="J99" s="93" t="s">
        <v>96</v>
      </c>
      <c r="K99" s="93"/>
      <c r="L99" s="94"/>
    </row>
    <row r="100" spans="1:12" s="97" customFormat="1" ht="17.25" customHeight="1">
      <c r="A100" s="87"/>
      <c r="B100" s="90"/>
      <c r="C100" s="96"/>
      <c r="D100" s="127">
        <v>4140</v>
      </c>
      <c r="E100" s="90"/>
      <c r="F100" s="121" t="s">
        <v>110</v>
      </c>
      <c r="G100" s="122">
        <v>764</v>
      </c>
      <c r="H100" s="123">
        <v>0</v>
      </c>
      <c r="I100" s="133">
        <f t="shared" si="4"/>
        <v>0</v>
      </c>
      <c r="J100" s="93" t="s">
        <v>110</v>
      </c>
      <c r="K100" s="93"/>
      <c r="L100" s="94"/>
    </row>
    <row r="101" spans="1:12" s="97" customFormat="1" ht="32.25" customHeight="1">
      <c r="A101" s="87"/>
      <c r="B101" s="90"/>
      <c r="C101" s="89"/>
      <c r="D101" s="127">
        <v>4210</v>
      </c>
      <c r="E101" s="90"/>
      <c r="F101" s="121" t="s">
        <v>31</v>
      </c>
      <c r="G101" s="122">
        <v>30650</v>
      </c>
      <c r="H101" s="123">
        <v>30278</v>
      </c>
      <c r="I101" s="133">
        <f t="shared" si="4"/>
        <v>98.7862969004894</v>
      </c>
      <c r="J101" s="93" t="s">
        <v>111</v>
      </c>
      <c r="K101" s="93"/>
      <c r="L101" s="94"/>
    </row>
    <row r="102" spans="1:12" s="97" customFormat="1" ht="17.25" customHeight="1">
      <c r="A102" s="87"/>
      <c r="B102" s="90"/>
      <c r="C102" s="96"/>
      <c r="D102" s="127">
        <v>4240</v>
      </c>
      <c r="E102" s="90"/>
      <c r="F102" s="87" t="s">
        <v>33</v>
      </c>
      <c r="G102" s="91">
        <v>8611</v>
      </c>
      <c r="H102" s="120">
        <v>8517</v>
      </c>
      <c r="I102" s="56">
        <f t="shared" si="4"/>
        <v>98.90837301126466</v>
      </c>
      <c r="J102" s="93" t="s">
        <v>112</v>
      </c>
      <c r="K102" s="93"/>
      <c r="L102" s="94"/>
    </row>
    <row r="103" spans="1:12" s="97" customFormat="1" ht="17.25" customHeight="1">
      <c r="A103" s="87"/>
      <c r="B103" s="88"/>
      <c r="C103" s="96"/>
      <c r="D103" s="88">
        <v>4260</v>
      </c>
      <c r="E103" s="90"/>
      <c r="F103" s="87" t="s">
        <v>35</v>
      </c>
      <c r="G103" s="91">
        <v>225833</v>
      </c>
      <c r="H103" s="120">
        <v>224822</v>
      </c>
      <c r="I103" s="56">
        <f t="shared" si="4"/>
        <v>99.55232406247094</v>
      </c>
      <c r="J103" s="128" t="s">
        <v>113</v>
      </c>
      <c r="K103" s="128"/>
      <c r="L103" s="94"/>
    </row>
    <row r="104" spans="1:12" s="97" customFormat="1" ht="19.5" customHeight="1">
      <c r="A104" s="87"/>
      <c r="B104" s="88"/>
      <c r="C104" s="96"/>
      <c r="D104" s="88">
        <v>4270</v>
      </c>
      <c r="E104" s="90"/>
      <c r="F104" s="87" t="s">
        <v>37</v>
      </c>
      <c r="G104" s="91">
        <v>12322</v>
      </c>
      <c r="H104" s="120">
        <v>12274</v>
      </c>
      <c r="I104" s="56">
        <f t="shared" si="4"/>
        <v>99.61045284856354</v>
      </c>
      <c r="J104" s="93" t="s">
        <v>114</v>
      </c>
      <c r="K104" s="93"/>
      <c r="L104" s="94"/>
    </row>
    <row r="105" spans="1:12" s="97" customFormat="1" ht="15" customHeight="1">
      <c r="A105" s="87"/>
      <c r="B105" s="88"/>
      <c r="C105" s="96"/>
      <c r="D105" s="88">
        <v>4280</v>
      </c>
      <c r="E105" s="90"/>
      <c r="F105" s="87" t="s">
        <v>39</v>
      </c>
      <c r="G105" s="91">
        <v>3000</v>
      </c>
      <c r="H105" s="120">
        <v>2813</v>
      </c>
      <c r="I105" s="56">
        <f t="shared" si="4"/>
        <v>93.76666666666667</v>
      </c>
      <c r="J105" s="93" t="s">
        <v>40</v>
      </c>
      <c r="K105" s="93"/>
      <c r="L105" s="94"/>
    </row>
    <row r="106" spans="1:12" s="97" customFormat="1" ht="30.75" customHeight="1">
      <c r="A106" s="87"/>
      <c r="B106" s="88"/>
      <c r="C106" s="96"/>
      <c r="D106" s="88">
        <v>4300</v>
      </c>
      <c r="E106" s="90"/>
      <c r="F106" s="87" t="s">
        <v>41</v>
      </c>
      <c r="G106" s="91">
        <v>24124</v>
      </c>
      <c r="H106" s="120">
        <v>23744</v>
      </c>
      <c r="I106" s="56">
        <f t="shared" si="4"/>
        <v>98.42480517327144</v>
      </c>
      <c r="J106" s="93" t="s">
        <v>115</v>
      </c>
      <c r="K106" s="93"/>
      <c r="L106" s="94"/>
    </row>
    <row r="107" spans="1:12" s="97" customFormat="1" ht="17.25" customHeight="1">
      <c r="A107" s="87"/>
      <c r="B107" s="88"/>
      <c r="C107" s="96"/>
      <c r="D107" s="88">
        <v>4430</v>
      </c>
      <c r="E107" s="90"/>
      <c r="F107" s="87" t="s">
        <v>45</v>
      </c>
      <c r="G107" s="91">
        <v>2462</v>
      </c>
      <c r="H107" s="120">
        <v>2459</v>
      </c>
      <c r="I107" s="92">
        <f t="shared" si="4"/>
        <v>99.87814784727863</v>
      </c>
      <c r="J107" s="93" t="s">
        <v>102</v>
      </c>
      <c r="K107" s="93"/>
      <c r="L107" s="94"/>
    </row>
    <row r="108" spans="1:12" s="97" customFormat="1" ht="17.25" customHeight="1">
      <c r="A108" s="87"/>
      <c r="B108" s="88"/>
      <c r="C108" s="99"/>
      <c r="D108" s="88">
        <v>4440</v>
      </c>
      <c r="E108" s="90"/>
      <c r="F108" s="87" t="s">
        <v>47</v>
      </c>
      <c r="G108" s="91">
        <v>137680</v>
      </c>
      <c r="H108" s="120">
        <v>134680</v>
      </c>
      <c r="I108" s="92">
        <f t="shared" si="4"/>
        <v>97.82103428239395</v>
      </c>
      <c r="J108" s="93" t="s">
        <v>106</v>
      </c>
      <c r="K108" s="93"/>
      <c r="L108" s="94"/>
    </row>
    <row r="109" spans="1:12" s="97" customFormat="1" ht="30.75" customHeight="1">
      <c r="A109" s="87"/>
      <c r="B109" s="88"/>
      <c r="C109" s="99"/>
      <c r="D109" s="88">
        <v>4480</v>
      </c>
      <c r="E109" s="90"/>
      <c r="F109" s="87" t="s">
        <v>49</v>
      </c>
      <c r="G109" s="91">
        <v>582</v>
      </c>
      <c r="H109" s="120">
        <v>382</v>
      </c>
      <c r="I109" s="92">
        <f t="shared" si="4"/>
        <v>65.63573883161511</v>
      </c>
      <c r="J109" s="98" t="s">
        <v>116</v>
      </c>
      <c r="K109" s="98"/>
      <c r="L109" s="94"/>
    </row>
    <row r="110" spans="1:12" s="95" customFormat="1" ht="18.75" customHeight="1">
      <c r="A110" s="58"/>
      <c r="B110" s="59"/>
      <c r="C110" s="99">
        <v>80146</v>
      </c>
      <c r="D110" s="59"/>
      <c r="E110" s="61"/>
      <c r="F110" s="100" t="s">
        <v>53</v>
      </c>
      <c r="G110" s="101">
        <f>SUM(G111:G116)</f>
        <v>24637</v>
      </c>
      <c r="H110" s="101">
        <f>SUM(H111:H116)</f>
        <v>23022</v>
      </c>
      <c r="I110" s="102">
        <f t="shared" si="4"/>
        <v>93.44481876851889</v>
      </c>
      <c r="J110" s="103"/>
      <c r="K110" s="103"/>
      <c r="L110" s="94"/>
    </row>
    <row r="111" spans="1:12" s="97" customFormat="1" ht="18.75" customHeight="1">
      <c r="A111" s="87"/>
      <c r="B111" s="88"/>
      <c r="C111" s="99"/>
      <c r="D111" s="88">
        <v>4010</v>
      </c>
      <c r="E111" s="90"/>
      <c r="F111" s="87" t="s">
        <v>60</v>
      </c>
      <c r="G111" s="91">
        <v>17677</v>
      </c>
      <c r="H111" s="120">
        <v>17375</v>
      </c>
      <c r="I111" s="92">
        <f t="shared" si="4"/>
        <v>98.29156531085592</v>
      </c>
      <c r="J111" s="93" t="s">
        <v>117</v>
      </c>
      <c r="K111" s="93"/>
      <c r="L111" s="94"/>
    </row>
    <row r="112" spans="1:12" s="97" customFormat="1" ht="16.5" customHeight="1">
      <c r="A112" s="87"/>
      <c r="B112" s="88"/>
      <c r="C112" s="99"/>
      <c r="D112" s="88">
        <v>4110</v>
      </c>
      <c r="E112" s="90"/>
      <c r="F112" s="121" t="s">
        <v>28</v>
      </c>
      <c r="G112" s="91">
        <v>3132</v>
      </c>
      <c r="H112" s="120">
        <v>3122</v>
      </c>
      <c r="I112" s="92">
        <f t="shared" si="4"/>
        <v>99.68071519795659</v>
      </c>
      <c r="J112" s="93"/>
      <c r="K112" s="93"/>
      <c r="L112" s="94"/>
    </row>
    <row r="113" spans="1:12" s="97" customFormat="1" ht="16.5" customHeight="1">
      <c r="A113" s="87"/>
      <c r="B113" s="88"/>
      <c r="C113" s="99"/>
      <c r="D113" s="88">
        <v>4120</v>
      </c>
      <c r="E113" s="90"/>
      <c r="F113" s="121" t="s">
        <v>30</v>
      </c>
      <c r="G113" s="91">
        <v>428</v>
      </c>
      <c r="H113" s="120">
        <v>425</v>
      </c>
      <c r="I113" s="92">
        <f t="shared" si="4"/>
        <v>99.29906542056075</v>
      </c>
      <c r="J113" s="93"/>
      <c r="K113" s="93"/>
      <c r="L113" s="94"/>
    </row>
    <row r="114" spans="1:12" s="97" customFormat="1" ht="18.75" customHeight="1">
      <c r="A114" s="87"/>
      <c r="B114" s="88"/>
      <c r="C114" s="99"/>
      <c r="D114" s="88">
        <v>4210</v>
      </c>
      <c r="E114" s="90"/>
      <c r="F114" s="121" t="s">
        <v>31</v>
      </c>
      <c r="G114" s="91">
        <v>500</v>
      </c>
      <c r="H114" s="120">
        <v>500</v>
      </c>
      <c r="I114" s="92">
        <f t="shared" si="4"/>
        <v>100</v>
      </c>
      <c r="J114" s="93" t="s">
        <v>118</v>
      </c>
      <c r="K114" s="93"/>
      <c r="L114" s="94"/>
    </row>
    <row r="115" spans="1:12" s="97" customFormat="1" ht="32.25" customHeight="1">
      <c r="A115" s="87"/>
      <c r="B115" s="88"/>
      <c r="C115" s="99"/>
      <c r="D115" s="88">
        <v>4300</v>
      </c>
      <c r="E115" s="90"/>
      <c r="F115" s="87" t="s">
        <v>41</v>
      </c>
      <c r="G115" s="91">
        <v>2200</v>
      </c>
      <c r="H115" s="120">
        <v>900</v>
      </c>
      <c r="I115" s="92">
        <f t="shared" si="4"/>
        <v>40.909090909090914</v>
      </c>
      <c r="J115" s="93" t="s">
        <v>119</v>
      </c>
      <c r="K115" s="93"/>
      <c r="L115" s="94"/>
    </row>
    <row r="116" spans="1:12" s="97" customFormat="1" ht="16.5" customHeight="1">
      <c r="A116" s="87"/>
      <c r="B116" s="88"/>
      <c r="C116" s="99"/>
      <c r="D116" s="88">
        <v>4410</v>
      </c>
      <c r="E116" s="90"/>
      <c r="F116" s="87" t="s">
        <v>67</v>
      </c>
      <c r="G116" s="91">
        <v>700</v>
      </c>
      <c r="H116" s="120">
        <v>700</v>
      </c>
      <c r="I116" s="92">
        <f t="shared" si="4"/>
        <v>100</v>
      </c>
      <c r="J116" s="93" t="s">
        <v>120</v>
      </c>
      <c r="K116" s="93"/>
      <c r="L116" s="94"/>
    </row>
    <row r="117" spans="1:12" s="95" customFormat="1" ht="16.5" customHeight="1">
      <c r="A117" s="58"/>
      <c r="B117" s="59"/>
      <c r="C117" s="60">
        <v>85401</v>
      </c>
      <c r="D117" s="59"/>
      <c r="E117" s="61"/>
      <c r="F117" s="58" t="s">
        <v>104</v>
      </c>
      <c r="G117" s="49">
        <f>SUM(G118:G123)</f>
        <v>213600</v>
      </c>
      <c r="H117" s="49">
        <f>SUM(H118:H123)</f>
        <v>213017</v>
      </c>
      <c r="I117" s="50">
        <f t="shared" si="4"/>
        <v>99.72705992509363</v>
      </c>
      <c r="J117" s="93"/>
      <c r="K117" s="93"/>
      <c r="L117" s="94"/>
    </row>
    <row r="118" spans="1:12" s="97" customFormat="1" ht="30" customHeight="1">
      <c r="A118" s="87"/>
      <c r="B118" s="88"/>
      <c r="C118" s="115"/>
      <c r="D118" s="88">
        <v>3020</v>
      </c>
      <c r="E118" s="90"/>
      <c r="F118" s="87" t="s">
        <v>91</v>
      </c>
      <c r="G118" s="91">
        <v>2710</v>
      </c>
      <c r="H118" s="91">
        <f>2320-1</f>
        <v>2319</v>
      </c>
      <c r="I118" s="56">
        <f t="shared" si="4"/>
        <v>85.5719557195572</v>
      </c>
      <c r="J118" s="93" t="s">
        <v>121</v>
      </c>
      <c r="K118" s="93"/>
      <c r="L118" s="94"/>
    </row>
    <row r="119" spans="1:12" s="97" customFormat="1" ht="31.5" customHeight="1">
      <c r="A119" s="87"/>
      <c r="B119" s="88"/>
      <c r="C119" s="129"/>
      <c r="D119" s="88">
        <v>4010</v>
      </c>
      <c r="E119" s="90"/>
      <c r="F119" s="87" t="s">
        <v>60</v>
      </c>
      <c r="G119" s="91">
        <v>156934</v>
      </c>
      <c r="H119" s="91">
        <v>156746</v>
      </c>
      <c r="I119" s="56">
        <f t="shared" si="4"/>
        <v>99.88020441714352</v>
      </c>
      <c r="J119" s="93" t="s">
        <v>93</v>
      </c>
      <c r="K119" s="93"/>
      <c r="L119" s="94"/>
    </row>
    <row r="120" spans="1:12" s="97" customFormat="1" ht="18" customHeight="1">
      <c r="A120" s="87"/>
      <c r="B120" s="88"/>
      <c r="C120" s="130"/>
      <c r="D120" s="88">
        <v>4040</v>
      </c>
      <c r="E120" s="90"/>
      <c r="F120" s="87" t="s">
        <v>26</v>
      </c>
      <c r="G120" s="91">
        <v>11540</v>
      </c>
      <c r="H120" s="91">
        <v>11540</v>
      </c>
      <c r="I120" s="56">
        <f t="shared" si="4"/>
        <v>100</v>
      </c>
      <c r="J120" s="93" t="s">
        <v>109</v>
      </c>
      <c r="K120" s="93"/>
      <c r="L120" s="94"/>
    </row>
    <row r="121" spans="1:12" s="97" customFormat="1" ht="17.25" customHeight="1">
      <c r="A121" s="87"/>
      <c r="B121" s="88"/>
      <c r="C121" s="130"/>
      <c r="D121" s="88">
        <v>4110</v>
      </c>
      <c r="E121" s="90"/>
      <c r="F121" s="121" t="s">
        <v>28</v>
      </c>
      <c r="G121" s="122">
        <v>30230</v>
      </c>
      <c r="H121" s="122">
        <v>30228</v>
      </c>
      <c r="I121" s="124">
        <f t="shared" si="4"/>
        <v>99.99338405557393</v>
      </c>
      <c r="J121" s="93" t="s">
        <v>95</v>
      </c>
      <c r="K121" s="93"/>
      <c r="L121" s="94"/>
    </row>
    <row r="122" spans="1:12" s="97" customFormat="1" ht="18" customHeight="1">
      <c r="A122" s="87"/>
      <c r="B122" s="88"/>
      <c r="C122" s="130"/>
      <c r="D122" s="88">
        <v>4120</v>
      </c>
      <c r="E122" s="90"/>
      <c r="F122" s="87" t="s">
        <v>30</v>
      </c>
      <c r="G122" s="91">
        <v>3979</v>
      </c>
      <c r="H122" s="91">
        <v>3977</v>
      </c>
      <c r="I122" s="56">
        <f t="shared" si="4"/>
        <v>99.94973611460166</v>
      </c>
      <c r="J122" s="93" t="s">
        <v>96</v>
      </c>
      <c r="K122" s="93"/>
      <c r="L122" s="94"/>
    </row>
    <row r="123" spans="1:12" s="97" customFormat="1" ht="18" customHeight="1">
      <c r="A123" s="87"/>
      <c r="B123" s="88"/>
      <c r="C123" s="130"/>
      <c r="D123" s="88">
        <v>4440</v>
      </c>
      <c r="E123" s="90"/>
      <c r="F123" s="87" t="s">
        <v>47</v>
      </c>
      <c r="G123" s="91">
        <v>8207</v>
      </c>
      <c r="H123" s="91">
        <v>8207</v>
      </c>
      <c r="I123" s="56">
        <f t="shared" si="4"/>
        <v>100</v>
      </c>
      <c r="J123" s="98" t="s">
        <v>106</v>
      </c>
      <c r="K123" s="98"/>
      <c r="L123" s="94"/>
    </row>
    <row r="124" spans="1:12" s="12" customFormat="1" ht="17.25" customHeight="1">
      <c r="A124" s="105"/>
      <c r="B124" s="105"/>
      <c r="C124" s="104"/>
      <c r="D124" s="105"/>
      <c r="E124" s="107"/>
      <c r="F124" s="105"/>
      <c r="G124" s="108"/>
      <c r="H124" s="108"/>
      <c r="I124" s="50"/>
      <c r="J124" s="63"/>
      <c r="K124" s="63"/>
      <c r="L124" s="7"/>
    </row>
    <row r="125" spans="1:12" s="82" customFormat="1" ht="18.75" customHeight="1">
      <c r="A125" s="75" t="s">
        <v>122</v>
      </c>
      <c r="B125" s="75"/>
      <c r="C125" s="110"/>
      <c r="D125" s="75"/>
      <c r="E125" s="111"/>
      <c r="F125" s="75" t="s">
        <v>123</v>
      </c>
      <c r="G125" s="112">
        <f>SUM(G126:G162)/2</f>
        <v>2737676</v>
      </c>
      <c r="H125" s="112">
        <f>SUM(H126:H162)/2</f>
        <v>2715483</v>
      </c>
      <c r="I125" s="113">
        <f aca="true" t="shared" si="5" ref="I125:I162">H125/G125*100</f>
        <v>99.18934892222454</v>
      </c>
      <c r="J125" s="81"/>
      <c r="K125" s="81"/>
      <c r="L125" s="7"/>
    </row>
    <row r="126" spans="1:12" s="86" customFormat="1" ht="18" customHeight="1">
      <c r="A126" s="58"/>
      <c r="B126" s="59"/>
      <c r="C126" s="60">
        <v>80110</v>
      </c>
      <c r="D126" s="59"/>
      <c r="E126" s="61"/>
      <c r="F126" s="58" t="s">
        <v>90</v>
      </c>
      <c r="G126" s="49">
        <f>SUM(G127:G144)</f>
        <v>2551965</v>
      </c>
      <c r="H126" s="49">
        <f>SUM(H127:H144)</f>
        <v>2532791</v>
      </c>
      <c r="I126" s="50">
        <f t="shared" si="5"/>
        <v>99.24865740713528</v>
      </c>
      <c r="J126" s="114"/>
      <c r="K126" s="114"/>
      <c r="L126" s="85"/>
    </row>
    <row r="127" spans="1:12" s="116" customFormat="1" ht="28.5" customHeight="1">
      <c r="A127" s="87"/>
      <c r="B127" s="88"/>
      <c r="C127" s="115"/>
      <c r="D127" s="88">
        <v>3020</v>
      </c>
      <c r="E127" s="90"/>
      <c r="F127" s="87" t="s">
        <v>91</v>
      </c>
      <c r="G127" s="91">
        <v>5130</v>
      </c>
      <c r="H127" s="91">
        <v>5076</v>
      </c>
      <c r="I127" s="56">
        <f t="shared" si="5"/>
        <v>98.94736842105263</v>
      </c>
      <c r="J127" s="93" t="s">
        <v>92</v>
      </c>
      <c r="K127" s="93"/>
      <c r="L127" s="85"/>
    </row>
    <row r="128" spans="1:12" s="95" customFormat="1" ht="30.75" customHeight="1">
      <c r="A128" s="87"/>
      <c r="B128" s="90"/>
      <c r="C128" s="96"/>
      <c r="D128" s="127">
        <v>4010</v>
      </c>
      <c r="E128" s="90"/>
      <c r="F128" s="87" t="s">
        <v>60</v>
      </c>
      <c r="G128" s="91">
        <v>1560268</v>
      </c>
      <c r="H128" s="120">
        <v>1560170</v>
      </c>
      <c r="I128" s="56">
        <f t="shared" si="5"/>
        <v>99.99371902775677</v>
      </c>
      <c r="J128" s="93" t="s">
        <v>93</v>
      </c>
      <c r="K128" s="93"/>
      <c r="L128" s="94"/>
    </row>
    <row r="129" spans="1:12" s="95" customFormat="1" ht="17.25" customHeight="1">
      <c r="A129" s="87"/>
      <c r="B129" s="88"/>
      <c r="C129" s="96"/>
      <c r="D129" s="88">
        <v>4040</v>
      </c>
      <c r="E129" s="90"/>
      <c r="F129" s="87" t="s">
        <v>26</v>
      </c>
      <c r="G129" s="91">
        <v>122624</v>
      </c>
      <c r="H129" s="120">
        <v>122624</v>
      </c>
      <c r="I129" s="56">
        <f t="shared" si="5"/>
        <v>100</v>
      </c>
      <c r="J129" s="93" t="s">
        <v>109</v>
      </c>
      <c r="K129" s="93"/>
      <c r="L129" s="94"/>
    </row>
    <row r="130" spans="1:12" s="97" customFormat="1" ht="18" customHeight="1">
      <c r="A130" s="87"/>
      <c r="B130" s="88"/>
      <c r="C130" s="96"/>
      <c r="D130" s="88">
        <v>4110</v>
      </c>
      <c r="E130" s="90"/>
      <c r="F130" s="87" t="s">
        <v>28</v>
      </c>
      <c r="G130" s="91">
        <v>292502</v>
      </c>
      <c r="H130" s="120">
        <v>292442</v>
      </c>
      <c r="I130" s="56">
        <f t="shared" si="5"/>
        <v>99.97948731974482</v>
      </c>
      <c r="J130" s="93" t="s">
        <v>95</v>
      </c>
      <c r="K130" s="93"/>
      <c r="L130" s="94"/>
    </row>
    <row r="131" spans="1:12" s="95" customFormat="1" ht="18" customHeight="1">
      <c r="A131" s="87"/>
      <c r="B131" s="88"/>
      <c r="C131" s="96"/>
      <c r="D131" s="88">
        <v>4120</v>
      </c>
      <c r="E131" s="90"/>
      <c r="F131" s="87" t="s">
        <v>30</v>
      </c>
      <c r="G131" s="91">
        <v>39770</v>
      </c>
      <c r="H131" s="120">
        <v>39766</v>
      </c>
      <c r="I131" s="56">
        <f t="shared" si="5"/>
        <v>99.98994216746291</v>
      </c>
      <c r="J131" s="93" t="s">
        <v>96</v>
      </c>
      <c r="K131" s="93"/>
      <c r="L131" s="94"/>
    </row>
    <row r="132" spans="1:12" s="97" customFormat="1" ht="18" customHeight="1">
      <c r="A132" s="87"/>
      <c r="B132" s="88"/>
      <c r="C132" s="96"/>
      <c r="D132" s="88">
        <v>4210</v>
      </c>
      <c r="E132" s="90"/>
      <c r="F132" s="87" t="s">
        <v>31</v>
      </c>
      <c r="G132" s="91">
        <v>33024</v>
      </c>
      <c r="H132" s="120">
        <v>32697</v>
      </c>
      <c r="I132" s="56">
        <f t="shared" si="5"/>
        <v>99.00981104651163</v>
      </c>
      <c r="J132" s="93" t="s">
        <v>124</v>
      </c>
      <c r="K132" s="93"/>
      <c r="L132" s="94"/>
    </row>
    <row r="133" spans="1:12" s="97" customFormat="1" ht="30.75" customHeight="1">
      <c r="A133" s="87"/>
      <c r="B133" s="88"/>
      <c r="C133" s="96"/>
      <c r="D133" s="88">
        <v>4215</v>
      </c>
      <c r="E133" s="90"/>
      <c r="F133" s="87" t="s">
        <v>125</v>
      </c>
      <c r="G133" s="91">
        <v>1252</v>
      </c>
      <c r="H133" s="120">
        <v>474</v>
      </c>
      <c r="I133" s="56">
        <f t="shared" si="5"/>
        <v>37.85942492012779</v>
      </c>
      <c r="J133" s="98" t="s">
        <v>126</v>
      </c>
      <c r="K133" s="98"/>
      <c r="L133" s="94"/>
    </row>
    <row r="134" spans="1:12" s="97" customFormat="1" ht="18.75" customHeight="1">
      <c r="A134" s="87"/>
      <c r="B134" s="88"/>
      <c r="C134" s="96"/>
      <c r="D134" s="88">
        <v>4240</v>
      </c>
      <c r="E134" s="90"/>
      <c r="F134" s="121" t="s">
        <v>33</v>
      </c>
      <c r="G134" s="122">
        <v>6234</v>
      </c>
      <c r="H134" s="123">
        <v>6188</v>
      </c>
      <c r="I134" s="124">
        <f t="shared" si="5"/>
        <v>99.26211100417068</v>
      </c>
      <c r="J134" s="93" t="s">
        <v>127</v>
      </c>
      <c r="K134" s="93"/>
      <c r="L134" s="94"/>
    </row>
    <row r="135" spans="1:12" s="97" customFormat="1" ht="18" customHeight="1">
      <c r="A135" s="87"/>
      <c r="B135" s="88"/>
      <c r="C135" s="96"/>
      <c r="D135" s="88">
        <v>4260</v>
      </c>
      <c r="E135" s="90"/>
      <c r="F135" s="87" t="s">
        <v>35</v>
      </c>
      <c r="G135" s="91">
        <v>331355</v>
      </c>
      <c r="H135" s="120">
        <v>331072</v>
      </c>
      <c r="I135" s="92">
        <f t="shared" si="5"/>
        <v>99.9145931101085</v>
      </c>
      <c r="J135" s="128" t="s">
        <v>113</v>
      </c>
      <c r="K135" s="128"/>
      <c r="L135" s="94"/>
    </row>
    <row r="136" spans="1:12" s="95" customFormat="1" ht="30.75" customHeight="1">
      <c r="A136" s="87"/>
      <c r="B136" s="88"/>
      <c r="C136" s="99"/>
      <c r="D136" s="88">
        <v>4270</v>
      </c>
      <c r="E136" s="90"/>
      <c r="F136" s="87" t="s">
        <v>37</v>
      </c>
      <c r="G136" s="91">
        <v>16188</v>
      </c>
      <c r="H136" s="120">
        <v>15379</v>
      </c>
      <c r="I136" s="92">
        <f t="shared" si="5"/>
        <v>95.00247096614777</v>
      </c>
      <c r="J136" s="93" t="s">
        <v>128</v>
      </c>
      <c r="K136" s="93"/>
      <c r="L136" s="94"/>
    </row>
    <row r="137" spans="1:12" s="95" customFormat="1" ht="18" customHeight="1">
      <c r="A137" s="87"/>
      <c r="B137" s="88"/>
      <c r="C137" s="96"/>
      <c r="D137" s="88">
        <v>4280</v>
      </c>
      <c r="E137" s="90"/>
      <c r="F137" s="87" t="s">
        <v>39</v>
      </c>
      <c r="G137" s="91">
        <v>1702</v>
      </c>
      <c r="H137" s="120">
        <v>1702</v>
      </c>
      <c r="I137" s="92">
        <f t="shared" si="5"/>
        <v>100</v>
      </c>
      <c r="J137" s="93" t="s">
        <v>40</v>
      </c>
      <c r="K137" s="93"/>
      <c r="L137" s="94"/>
    </row>
    <row r="138" spans="1:12" s="97" customFormat="1" ht="32.25" customHeight="1">
      <c r="A138" s="87"/>
      <c r="B138" s="88"/>
      <c r="C138" s="96"/>
      <c r="D138" s="88">
        <v>4300</v>
      </c>
      <c r="E138" s="90"/>
      <c r="F138" s="87" t="s">
        <v>41</v>
      </c>
      <c r="G138" s="91">
        <v>27719</v>
      </c>
      <c r="H138" s="120">
        <v>22216</v>
      </c>
      <c r="I138" s="56">
        <f t="shared" si="5"/>
        <v>80.14719145712327</v>
      </c>
      <c r="J138" s="93" t="s">
        <v>129</v>
      </c>
      <c r="K138" s="93"/>
      <c r="L138" s="94"/>
    </row>
    <row r="139" spans="1:12" s="97" customFormat="1" ht="27.75" customHeight="1">
      <c r="A139" s="87"/>
      <c r="B139" s="88"/>
      <c r="C139" s="96"/>
      <c r="D139" s="88">
        <v>4305</v>
      </c>
      <c r="E139" s="90"/>
      <c r="F139" s="87" t="s">
        <v>130</v>
      </c>
      <c r="G139" s="91">
        <v>1000</v>
      </c>
      <c r="H139" s="120">
        <v>10</v>
      </c>
      <c r="I139" s="56">
        <f t="shared" si="5"/>
        <v>1</v>
      </c>
      <c r="J139" s="93" t="s">
        <v>126</v>
      </c>
      <c r="K139" s="93"/>
      <c r="L139" s="94"/>
    </row>
    <row r="140" spans="1:12" s="97" customFormat="1" ht="30" customHeight="1">
      <c r="A140" s="87"/>
      <c r="B140" s="88"/>
      <c r="C140" s="96"/>
      <c r="D140" s="88">
        <v>4410</v>
      </c>
      <c r="E140" s="90"/>
      <c r="F140" s="121" t="s">
        <v>67</v>
      </c>
      <c r="G140" s="122">
        <v>74</v>
      </c>
      <c r="H140" s="123">
        <v>74</v>
      </c>
      <c r="I140" s="56">
        <f t="shared" si="5"/>
        <v>100</v>
      </c>
      <c r="J140" s="93" t="s">
        <v>131</v>
      </c>
      <c r="K140" s="93"/>
      <c r="L140" s="94"/>
    </row>
    <row r="141" spans="1:12" s="97" customFormat="1" ht="30" customHeight="1">
      <c r="A141" s="87"/>
      <c r="B141" s="88"/>
      <c r="C141" s="96"/>
      <c r="D141" s="88">
        <v>4425</v>
      </c>
      <c r="E141" s="90"/>
      <c r="F141" s="121" t="s">
        <v>132</v>
      </c>
      <c r="G141" s="122">
        <v>14139</v>
      </c>
      <c r="H141" s="123">
        <v>3995</v>
      </c>
      <c r="I141" s="56">
        <f t="shared" si="5"/>
        <v>28.25518070584907</v>
      </c>
      <c r="J141" s="93" t="s">
        <v>126</v>
      </c>
      <c r="K141" s="93"/>
      <c r="L141" s="94"/>
    </row>
    <row r="142" spans="1:12" s="97" customFormat="1" ht="17.25" customHeight="1">
      <c r="A142" s="87"/>
      <c r="B142" s="88"/>
      <c r="C142" s="96"/>
      <c r="D142" s="88">
        <v>4430</v>
      </c>
      <c r="E142" s="90"/>
      <c r="F142" s="121" t="s">
        <v>45</v>
      </c>
      <c r="G142" s="122">
        <v>2109</v>
      </c>
      <c r="H142" s="123">
        <v>2109</v>
      </c>
      <c r="I142" s="133">
        <f t="shared" si="5"/>
        <v>100</v>
      </c>
      <c r="J142" s="93" t="s">
        <v>133</v>
      </c>
      <c r="K142" s="93"/>
      <c r="L142" s="94"/>
    </row>
    <row r="143" spans="1:12" s="97" customFormat="1" ht="17.25" customHeight="1">
      <c r="A143" s="87"/>
      <c r="B143" s="88"/>
      <c r="C143" s="99"/>
      <c r="D143" s="88">
        <v>4440</v>
      </c>
      <c r="E143" s="90"/>
      <c r="F143" s="87" t="s">
        <v>47</v>
      </c>
      <c r="G143" s="91">
        <v>96686</v>
      </c>
      <c r="H143" s="120">
        <v>96686</v>
      </c>
      <c r="I143" s="56">
        <f t="shared" si="5"/>
        <v>100</v>
      </c>
      <c r="J143" s="93" t="s">
        <v>106</v>
      </c>
      <c r="K143" s="93"/>
      <c r="L143" s="94"/>
    </row>
    <row r="144" spans="1:12" s="97" customFormat="1" ht="31.5" customHeight="1">
      <c r="A144" s="87"/>
      <c r="B144" s="88"/>
      <c r="C144" s="99"/>
      <c r="D144" s="88">
        <v>4480</v>
      </c>
      <c r="E144" s="90"/>
      <c r="F144" s="87" t="s">
        <v>49</v>
      </c>
      <c r="G144" s="91">
        <v>189</v>
      </c>
      <c r="H144" s="120">
        <v>111</v>
      </c>
      <c r="I144" s="56">
        <f t="shared" si="5"/>
        <v>58.730158730158735</v>
      </c>
      <c r="J144" s="93" t="s">
        <v>116</v>
      </c>
      <c r="K144" s="93"/>
      <c r="L144" s="94"/>
    </row>
    <row r="145" spans="1:12" s="95" customFormat="1" ht="17.25" customHeight="1">
      <c r="A145" s="58"/>
      <c r="B145" s="59"/>
      <c r="C145" s="99">
        <v>80146</v>
      </c>
      <c r="D145" s="59"/>
      <c r="E145" s="61"/>
      <c r="F145" s="58" t="s">
        <v>53</v>
      </c>
      <c r="G145" s="49">
        <f>SUM(G146)</f>
        <v>6500</v>
      </c>
      <c r="H145" s="134">
        <f>SUM(H146)</f>
        <v>4032</v>
      </c>
      <c r="I145" s="50">
        <f t="shared" si="5"/>
        <v>62.03076923076923</v>
      </c>
      <c r="J145" s="103"/>
      <c r="K145" s="103"/>
      <c r="L145" s="94"/>
    </row>
    <row r="146" spans="1:12" s="97" customFormat="1" ht="30.75" customHeight="1">
      <c r="A146" s="87"/>
      <c r="B146" s="88"/>
      <c r="C146" s="99"/>
      <c r="D146" s="88">
        <v>4300</v>
      </c>
      <c r="E146" s="90"/>
      <c r="F146" s="87" t="s">
        <v>41</v>
      </c>
      <c r="G146" s="91">
        <v>6500</v>
      </c>
      <c r="H146" s="120">
        <v>4032</v>
      </c>
      <c r="I146" s="56">
        <f t="shared" si="5"/>
        <v>62.03076923076923</v>
      </c>
      <c r="J146" s="93" t="s">
        <v>134</v>
      </c>
      <c r="K146" s="93"/>
      <c r="L146" s="94"/>
    </row>
    <row r="147" spans="1:12" s="95" customFormat="1" ht="18" customHeight="1">
      <c r="A147" s="58"/>
      <c r="B147" s="59"/>
      <c r="C147" s="99">
        <v>80195</v>
      </c>
      <c r="D147" s="59"/>
      <c r="E147" s="61"/>
      <c r="F147" s="58" t="s">
        <v>55</v>
      </c>
      <c r="G147" s="49">
        <f>SUM(G148:G149)</f>
        <v>1514</v>
      </c>
      <c r="H147" s="49">
        <f>SUM(H148:H149)</f>
        <v>1340</v>
      </c>
      <c r="I147" s="50">
        <f t="shared" si="5"/>
        <v>88.50726552179657</v>
      </c>
      <c r="J147" s="103"/>
      <c r="K147" s="103"/>
      <c r="L147" s="94"/>
    </row>
    <row r="148" spans="1:12" s="97" customFormat="1" ht="30" customHeight="1">
      <c r="A148" s="87"/>
      <c r="B148" s="88"/>
      <c r="C148" s="99"/>
      <c r="D148" s="88">
        <v>4215</v>
      </c>
      <c r="E148" s="90"/>
      <c r="F148" s="87" t="s">
        <v>31</v>
      </c>
      <c r="G148" s="91">
        <v>1126</v>
      </c>
      <c r="H148" s="120">
        <v>952</v>
      </c>
      <c r="I148" s="56">
        <f t="shared" si="5"/>
        <v>84.54706927175843</v>
      </c>
      <c r="J148" s="93" t="s">
        <v>126</v>
      </c>
      <c r="K148" s="93"/>
      <c r="L148" s="94"/>
    </row>
    <row r="149" spans="1:12" s="97" customFormat="1" ht="30.75" customHeight="1">
      <c r="A149" s="87"/>
      <c r="B149" s="88"/>
      <c r="C149" s="99"/>
      <c r="D149" s="88">
        <v>4305</v>
      </c>
      <c r="E149" s="90"/>
      <c r="F149" s="87" t="s">
        <v>41</v>
      </c>
      <c r="G149" s="91">
        <v>388</v>
      </c>
      <c r="H149" s="120">
        <v>388</v>
      </c>
      <c r="I149" s="56">
        <f t="shared" si="5"/>
        <v>100</v>
      </c>
      <c r="J149" s="93" t="s">
        <v>126</v>
      </c>
      <c r="K149" s="93"/>
      <c r="L149" s="94"/>
    </row>
    <row r="150" spans="1:12" s="95" customFormat="1" ht="18" customHeight="1">
      <c r="A150" s="58"/>
      <c r="B150" s="59"/>
      <c r="C150" s="99"/>
      <c r="D150" s="59"/>
      <c r="E150" s="61"/>
      <c r="F150" s="58" t="s">
        <v>135</v>
      </c>
      <c r="G150" s="49">
        <f>SUM(G151:G155)</f>
        <v>10235</v>
      </c>
      <c r="H150" s="49">
        <f>SUM(H151:H155)</f>
        <v>10233</v>
      </c>
      <c r="I150" s="50">
        <f t="shared" si="5"/>
        <v>99.98045920859795</v>
      </c>
      <c r="J150" s="103"/>
      <c r="K150" s="103"/>
      <c r="L150" s="94"/>
    </row>
    <row r="151" spans="1:12" s="138" customFormat="1" ht="18" customHeight="1">
      <c r="A151" s="87"/>
      <c r="B151" s="88"/>
      <c r="C151" s="135"/>
      <c r="D151" s="136">
        <v>4110</v>
      </c>
      <c r="E151" s="90"/>
      <c r="F151" s="87" t="s">
        <v>28</v>
      </c>
      <c r="G151" s="137">
        <v>1030</v>
      </c>
      <c r="H151" s="137">
        <v>1029</v>
      </c>
      <c r="I151" s="92">
        <f t="shared" si="5"/>
        <v>99.90291262135922</v>
      </c>
      <c r="J151" s="117" t="s">
        <v>136</v>
      </c>
      <c r="K151" s="117"/>
      <c r="L151" s="94"/>
    </row>
    <row r="152" spans="1:12" s="138" customFormat="1" ht="18" customHeight="1">
      <c r="A152" s="87"/>
      <c r="B152" s="88"/>
      <c r="C152" s="135"/>
      <c r="D152" s="136">
        <v>4120</v>
      </c>
      <c r="E152" s="90"/>
      <c r="F152" s="87" t="s">
        <v>30</v>
      </c>
      <c r="G152" s="137">
        <v>141</v>
      </c>
      <c r="H152" s="137">
        <v>140</v>
      </c>
      <c r="I152" s="56">
        <f t="shared" si="5"/>
        <v>99.29078014184397</v>
      </c>
      <c r="J152" s="117"/>
      <c r="K152" s="117"/>
      <c r="L152" s="94"/>
    </row>
    <row r="153" spans="1:12" s="138" customFormat="1" ht="17.25" customHeight="1">
      <c r="A153" s="87"/>
      <c r="B153" s="88"/>
      <c r="C153" s="135"/>
      <c r="D153" s="136">
        <v>4210</v>
      </c>
      <c r="E153" s="90"/>
      <c r="F153" s="87" t="s">
        <v>31</v>
      </c>
      <c r="G153" s="137">
        <v>637</v>
      </c>
      <c r="H153" s="137">
        <v>637</v>
      </c>
      <c r="I153" s="56">
        <f t="shared" si="5"/>
        <v>100</v>
      </c>
      <c r="J153" s="117"/>
      <c r="K153" s="117"/>
      <c r="L153" s="94"/>
    </row>
    <row r="154" spans="1:12" s="138" customFormat="1" ht="18" customHeight="1">
      <c r="A154" s="87"/>
      <c r="B154" s="88"/>
      <c r="C154" s="135"/>
      <c r="D154" s="136">
        <v>4220</v>
      </c>
      <c r="E154" s="90"/>
      <c r="F154" s="87" t="s">
        <v>63</v>
      </c>
      <c r="G154" s="137">
        <v>2530</v>
      </c>
      <c r="H154" s="137">
        <v>2530</v>
      </c>
      <c r="I154" s="56">
        <f t="shared" si="5"/>
        <v>100</v>
      </c>
      <c r="J154" s="117"/>
      <c r="K154" s="117"/>
      <c r="L154" s="94"/>
    </row>
    <row r="155" spans="1:12" s="138" customFormat="1" ht="21" customHeight="1">
      <c r="A155" s="87"/>
      <c r="B155" s="88"/>
      <c r="C155" s="135"/>
      <c r="D155" s="139">
        <v>4300</v>
      </c>
      <c r="E155" s="90"/>
      <c r="F155" s="87" t="s">
        <v>41</v>
      </c>
      <c r="G155" s="137">
        <v>5897</v>
      </c>
      <c r="H155" s="137">
        <v>5897</v>
      </c>
      <c r="I155" s="92">
        <f t="shared" si="5"/>
        <v>100</v>
      </c>
      <c r="J155" s="121"/>
      <c r="K155" s="121"/>
      <c r="L155" s="94"/>
    </row>
    <row r="156" spans="1:12" s="95" customFormat="1" ht="18" customHeight="1">
      <c r="A156" s="58"/>
      <c r="B156" s="59"/>
      <c r="C156" s="60">
        <v>85401</v>
      </c>
      <c r="D156" s="59"/>
      <c r="E156" s="61"/>
      <c r="F156" s="100" t="s">
        <v>104</v>
      </c>
      <c r="G156" s="101">
        <f>SUM(G157:G162)</f>
        <v>167462</v>
      </c>
      <c r="H156" s="101">
        <f>SUM(H157:H162)</f>
        <v>167087</v>
      </c>
      <c r="I156" s="71">
        <f t="shared" si="5"/>
        <v>99.77606860063776</v>
      </c>
      <c r="J156" s="93"/>
      <c r="K156" s="93"/>
      <c r="L156" s="94"/>
    </row>
    <row r="157" spans="1:12" s="97" customFormat="1" ht="30" customHeight="1">
      <c r="A157" s="87"/>
      <c r="B157" s="88"/>
      <c r="C157" s="115"/>
      <c r="D157" s="88">
        <v>3020</v>
      </c>
      <c r="E157" s="90"/>
      <c r="F157" s="87" t="s">
        <v>91</v>
      </c>
      <c r="G157" s="91">
        <v>1927</v>
      </c>
      <c r="H157" s="91">
        <v>1663</v>
      </c>
      <c r="I157" s="56">
        <f t="shared" si="5"/>
        <v>86.29994810586403</v>
      </c>
      <c r="J157" s="93" t="s">
        <v>121</v>
      </c>
      <c r="K157" s="93"/>
      <c r="L157" s="94"/>
    </row>
    <row r="158" spans="1:12" s="97" customFormat="1" ht="29.25" customHeight="1">
      <c r="A158" s="87"/>
      <c r="B158" s="88"/>
      <c r="C158" s="129"/>
      <c r="D158" s="88">
        <v>4010</v>
      </c>
      <c r="E158" s="90"/>
      <c r="F158" s="87" t="s">
        <v>105</v>
      </c>
      <c r="G158" s="91">
        <v>123079</v>
      </c>
      <c r="H158" s="91">
        <v>122970</v>
      </c>
      <c r="I158" s="56">
        <f t="shared" si="5"/>
        <v>99.91143899446698</v>
      </c>
      <c r="J158" s="93" t="s">
        <v>93</v>
      </c>
      <c r="K158" s="93"/>
      <c r="L158" s="94"/>
    </row>
    <row r="159" spans="1:12" s="97" customFormat="1" ht="17.25" customHeight="1">
      <c r="A159" s="87"/>
      <c r="B159" s="88"/>
      <c r="C159" s="130"/>
      <c r="D159" s="88">
        <v>4040</v>
      </c>
      <c r="E159" s="90"/>
      <c r="F159" s="87" t="s">
        <v>26</v>
      </c>
      <c r="G159" s="91">
        <v>9354</v>
      </c>
      <c r="H159" s="91">
        <v>9354</v>
      </c>
      <c r="I159" s="56">
        <f t="shared" si="5"/>
        <v>100</v>
      </c>
      <c r="J159" s="93" t="s">
        <v>109</v>
      </c>
      <c r="K159" s="93"/>
      <c r="L159" s="94"/>
    </row>
    <row r="160" spans="1:12" s="97" customFormat="1" ht="16.5" customHeight="1">
      <c r="A160" s="87"/>
      <c r="B160" s="88"/>
      <c r="C160" s="130"/>
      <c r="D160" s="88">
        <v>4110</v>
      </c>
      <c r="E160" s="90"/>
      <c r="F160" s="87" t="s">
        <v>28</v>
      </c>
      <c r="G160" s="91">
        <v>23849</v>
      </c>
      <c r="H160" s="91">
        <v>23847</v>
      </c>
      <c r="I160" s="56">
        <f t="shared" si="5"/>
        <v>99.99161390414693</v>
      </c>
      <c r="J160" s="93" t="s">
        <v>95</v>
      </c>
      <c r="K160" s="93"/>
      <c r="L160" s="94"/>
    </row>
    <row r="161" spans="1:12" s="97" customFormat="1" ht="18" customHeight="1">
      <c r="A161" s="87"/>
      <c r="B161" s="88"/>
      <c r="C161" s="130"/>
      <c r="D161" s="88">
        <v>4120</v>
      </c>
      <c r="E161" s="90"/>
      <c r="F161" s="87" t="s">
        <v>30</v>
      </c>
      <c r="G161" s="91">
        <v>3181</v>
      </c>
      <c r="H161" s="91">
        <v>3181</v>
      </c>
      <c r="I161" s="56">
        <f t="shared" si="5"/>
        <v>100</v>
      </c>
      <c r="J161" s="93" t="s">
        <v>96</v>
      </c>
      <c r="K161" s="93"/>
      <c r="L161" s="94"/>
    </row>
    <row r="162" spans="1:12" s="95" customFormat="1" ht="18" customHeight="1">
      <c r="A162" s="87"/>
      <c r="B162" s="88"/>
      <c r="C162" s="104"/>
      <c r="D162" s="88">
        <v>4440</v>
      </c>
      <c r="E162" s="90"/>
      <c r="F162" s="87" t="s">
        <v>47</v>
      </c>
      <c r="G162" s="91">
        <v>6072</v>
      </c>
      <c r="H162" s="91">
        <v>6072</v>
      </c>
      <c r="I162" s="56">
        <f t="shared" si="5"/>
        <v>100</v>
      </c>
      <c r="J162" s="98" t="s">
        <v>106</v>
      </c>
      <c r="K162" s="98"/>
      <c r="L162" s="94"/>
    </row>
    <row r="163" spans="1:12" s="95" customFormat="1" ht="17.25" customHeight="1">
      <c r="A163" s="87"/>
      <c r="B163" s="88"/>
      <c r="C163" s="104"/>
      <c r="D163" s="88"/>
      <c r="E163" s="90"/>
      <c r="F163" s="87"/>
      <c r="G163" s="91"/>
      <c r="H163" s="91"/>
      <c r="I163" s="56"/>
      <c r="J163" s="109"/>
      <c r="K163" s="109"/>
      <c r="L163" s="94"/>
    </row>
    <row r="164" spans="1:12" s="82" customFormat="1" ht="18" customHeight="1">
      <c r="A164" s="75" t="s">
        <v>137</v>
      </c>
      <c r="B164" s="75"/>
      <c r="C164" s="110"/>
      <c r="D164" s="75"/>
      <c r="E164" s="111"/>
      <c r="F164" s="75" t="s">
        <v>138</v>
      </c>
      <c r="G164" s="112">
        <f>SUM(G165:G193)/2</f>
        <v>1066086</v>
      </c>
      <c r="H164" s="112">
        <f>SUM(H165:H193)/2</f>
        <v>1031379</v>
      </c>
      <c r="I164" s="113">
        <f aca="true" t="shared" si="6" ref="I164:I193">H164/G164*100</f>
        <v>96.74444650806782</v>
      </c>
      <c r="J164" s="81"/>
      <c r="K164" s="81"/>
      <c r="L164" s="7"/>
    </row>
    <row r="165" spans="1:12" s="86" customFormat="1" ht="18" customHeight="1">
      <c r="A165" s="58"/>
      <c r="B165" s="59"/>
      <c r="C165" s="60">
        <v>80110</v>
      </c>
      <c r="D165" s="59"/>
      <c r="E165" s="61"/>
      <c r="F165" s="58" t="s">
        <v>90</v>
      </c>
      <c r="G165" s="49">
        <f>SUM(G166:G180)</f>
        <v>1013566</v>
      </c>
      <c r="H165" s="49">
        <f>SUM(H166:H180)</f>
        <v>979097</v>
      </c>
      <c r="I165" s="50">
        <f t="shared" si="6"/>
        <v>96.59923478096147</v>
      </c>
      <c r="J165" s="84"/>
      <c r="K165" s="84"/>
      <c r="L165" s="85"/>
    </row>
    <row r="166" spans="1:12" s="116" customFormat="1" ht="31.5" customHeight="1">
      <c r="A166" s="87"/>
      <c r="B166" s="88"/>
      <c r="C166" s="115"/>
      <c r="D166" s="88">
        <v>3020</v>
      </c>
      <c r="E166" s="90"/>
      <c r="F166" s="87" t="s">
        <v>91</v>
      </c>
      <c r="G166" s="91">
        <v>3100</v>
      </c>
      <c r="H166" s="91">
        <v>2725</v>
      </c>
      <c r="I166" s="56">
        <f t="shared" si="6"/>
        <v>87.90322580645162</v>
      </c>
      <c r="J166" s="93" t="s">
        <v>92</v>
      </c>
      <c r="K166" s="93"/>
      <c r="L166" s="85"/>
    </row>
    <row r="167" spans="1:12" s="97" customFormat="1" ht="32.25" customHeight="1">
      <c r="A167" s="87"/>
      <c r="B167" s="90"/>
      <c r="C167" s="104"/>
      <c r="D167" s="127">
        <v>4010</v>
      </c>
      <c r="E167" s="90"/>
      <c r="F167" s="87" t="s">
        <v>60</v>
      </c>
      <c r="G167" s="91">
        <v>695441</v>
      </c>
      <c r="H167" s="120">
        <v>695342</v>
      </c>
      <c r="I167" s="92">
        <f t="shared" si="6"/>
        <v>99.98576442861436</v>
      </c>
      <c r="J167" s="93" t="s">
        <v>93</v>
      </c>
      <c r="K167" s="93"/>
      <c r="L167" s="94"/>
    </row>
    <row r="168" spans="1:12" s="95" customFormat="1" ht="17.25" customHeight="1">
      <c r="A168" s="121"/>
      <c r="B168" s="140"/>
      <c r="C168" s="130"/>
      <c r="D168" s="140">
        <v>4040</v>
      </c>
      <c r="E168" s="141"/>
      <c r="F168" s="121" t="s">
        <v>26</v>
      </c>
      <c r="G168" s="122">
        <v>55669</v>
      </c>
      <c r="H168" s="123">
        <v>55669</v>
      </c>
      <c r="I168" s="124">
        <f t="shared" si="6"/>
        <v>100</v>
      </c>
      <c r="J168" s="93" t="s">
        <v>109</v>
      </c>
      <c r="K168" s="93"/>
      <c r="L168" s="94"/>
    </row>
    <row r="169" spans="1:12" s="95" customFormat="1" ht="18.75" customHeight="1">
      <c r="A169" s="87"/>
      <c r="B169" s="88"/>
      <c r="C169" s="130"/>
      <c r="D169" s="88">
        <v>4110</v>
      </c>
      <c r="E169" s="90"/>
      <c r="F169" s="87" t="s">
        <v>28</v>
      </c>
      <c r="G169" s="91">
        <v>131538</v>
      </c>
      <c r="H169" s="120">
        <v>131271</v>
      </c>
      <c r="I169" s="56">
        <f t="shared" si="6"/>
        <v>99.797016831638</v>
      </c>
      <c r="J169" s="93" t="s">
        <v>95</v>
      </c>
      <c r="K169" s="93"/>
      <c r="L169" s="94"/>
    </row>
    <row r="170" spans="1:12" s="95" customFormat="1" ht="18" customHeight="1">
      <c r="A170" s="87"/>
      <c r="B170" s="88"/>
      <c r="C170" s="130"/>
      <c r="D170" s="88">
        <v>4120</v>
      </c>
      <c r="E170" s="90"/>
      <c r="F170" s="87" t="s">
        <v>30</v>
      </c>
      <c r="G170" s="91">
        <v>17956</v>
      </c>
      <c r="H170" s="120">
        <v>17851</v>
      </c>
      <c r="I170" s="56">
        <f t="shared" si="6"/>
        <v>99.4152372466028</v>
      </c>
      <c r="J170" s="93" t="s">
        <v>96</v>
      </c>
      <c r="K170" s="93"/>
      <c r="L170" s="94"/>
    </row>
    <row r="171" spans="1:12" s="97" customFormat="1" ht="16.5" customHeight="1">
      <c r="A171" s="87"/>
      <c r="B171" s="88"/>
      <c r="C171" s="130"/>
      <c r="D171" s="88">
        <v>4210</v>
      </c>
      <c r="E171" s="90"/>
      <c r="F171" s="87" t="s">
        <v>31</v>
      </c>
      <c r="G171" s="91">
        <v>7194</v>
      </c>
      <c r="H171" s="120">
        <v>7194</v>
      </c>
      <c r="I171" s="56">
        <f t="shared" si="6"/>
        <v>100</v>
      </c>
      <c r="J171" s="93" t="s">
        <v>139</v>
      </c>
      <c r="K171" s="93"/>
      <c r="L171" s="94"/>
    </row>
    <row r="172" spans="1:12" s="97" customFormat="1" ht="27.75" customHeight="1">
      <c r="A172" s="87"/>
      <c r="B172" s="88"/>
      <c r="C172" s="130"/>
      <c r="D172" s="88">
        <v>4215</v>
      </c>
      <c r="E172" s="90"/>
      <c r="F172" s="87" t="s">
        <v>125</v>
      </c>
      <c r="G172" s="91">
        <v>1183</v>
      </c>
      <c r="H172" s="120">
        <v>520</v>
      </c>
      <c r="I172" s="56">
        <f t="shared" si="6"/>
        <v>43.956043956043956</v>
      </c>
      <c r="J172" s="93" t="s">
        <v>126</v>
      </c>
      <c r="K172" s="93"/>
      <c r="L172" s="94"/>
    </row>
    <row r="173" spans="1:12" s="95" customFormat="1" ht="19.5" customHeight="1">
      <c r="A173" s="87"/>
      <c r="B173" s="88"/>
      <c r="C173" s="130"/>
      <c r="D173" s="88">
        <v>4240</v>
      </c>
      <c r="E173" s="90"/>
      <c r="F173" s="87" t="s">
        <v>33</v>
      </c>
      <c r="G173" s="91">
        <v>3117</v>
      </c>
      <c r="H173" s="120">
        <v>3117</v>
      </c>
      <c r="I173" s="56">
        <f t="shared" si="6"/>
        <v>100</v>
      </c>
      <c r="J173" s="93" t="s">
        <v>112</v>
      </c>
      <c r="K173" s="93"/>
      <c r="L173" s="94"/>
    </row>
    <row r="174" spans="1:12" s="97" customFormat="1" ht="17.25" customHeight="1">
      <c r="A174" s="87"/>
      <c r="B174" s="88"/>
      <c r="C174" s="130"/>
      <c r="D174" s="88">
        <v>4270</v>
      </c>
      <c r="E174" s="90"/>
      <c r="F174" s="87" t="s">
        <v>37</v>
      </c>
      <c r="G174" s="91">
        <v>3030</v>
      </c>
      <c r="H174" s="120">
        <v>2800</v>
      </c>
      <c r="I174" s="56">
        <f t="shared" si="6"/>
        <v>92.4092409240924</v>
      </c>
      <c r="J174" s="93" t="s">
        <v>140</v>
      </c>
      <c r="K174" s="93"/>
      <c r="L174" s="94"/>
    </row>
    <row r="175" spans="1:12" s="97" customFormat="1" ht="18" customHeight="1">
      <c r="A175" s="87"/>
      <c r="B175" s="88"/>
      <c r="C175" s="130"/>
      <c r="D175" s="88">
        <v>4280</v>
      </c>
      <c r="E175" s="90"/>
      <c r="F175" s="87" t="s">
        <v>39</v>
      </c>
      <c r="G175" s="91">
        <v>1100</v>
      </c>
      <c r="H175" s="120">
        <v>444</v>
      </c>
      <c r="I175" s="56">
        <f t="shared" si="6"/>
        <v>40.36363636363636</v>
      </c>
      <c r="J175" s="117" t="s">
        <v>40</v>
      </c>
      <c r="K175" s="117"/>
      <c r="L175" s="94"/>
    </row>
    <row r="176" spans="1:12" s="97" customFormat="1" ht="30.75" customHeight="1">
      <c r="A176" s="87"/>
      <c r="B176" s="88"/>
      <c r="C176" s="130"/>
      <c r="D176" s="88">
        <v>4300</v>
      </c>
      <c r="E176" s="90"/>
      <c r="F176" s="87" t="s">
        <v>41</v>
      </c>
      <c r="G176" s="91">
        <v>12577</v>
      </c>
      <c r="H176" s="120">
        <v>12514</v>
      </c>
      <c r="I176" s="56">
        <f t="shared" si="6"/>
        <v>99.49908563250378</v>
      </c>
      <c r="J176" s="93" t="s">
        <v>129</v>
      </c>
      <c r="K176" s="93"/>
      <c r="L176" s="94"/>
    </row>
    <row r="177" spans="1:12" s="97" customFormat="1" ht="30.75" customHeight="1">
      <c r="A177" s="87"/>
      <c r="B177" s="88"/>
      <c r="C177" s="130"/>
      <c r="D177" s="88">
        <v>4305</v>
      </c>
      <c r="E177" s="90"/>
      <c r="F177" s="87" t="s">
        <v>141</v>
      </c>
      <c r="G177" s="91">
        <v>19600</v>
      </c>
      <c r="H177" s="120">
        <v>3724</v>
      </c>
      <c r="I177" s="56">
        <f t="shared" si="6"/>
        <v>19</v>
      </c>
      <c r="J177" s="93" t="s">
        <v>126</v>
      </c>
      <c r="K177" s="93"/>
      <c r="L177" s="94"/>
    </row>
    <row r="178" spans="1:12" s="97" customFormat="1" ht="30" customHeight="1">
      <c r="A178" s="87"/>
      <c r="B178" s="88"/>
      <c r="C178" s="130"/>
      <c r="D178" s="88">
        <v>4410</v>
      </c>
      <c r="E178" s="90"/>
      <c r="F178" s="87" t="s">
        <v>43</v>
      </c>
      <c r="G178" s="91">
        <v>689</v>
      </c>
      <c r="H178" s="120">
        <v>521</v>
      </c>
      <c r="I178" s="56">
        <f t="shared" si="6"/>
        <v>75.61683599419449</v>
      </c>
      <c r="J178" s="98" t="s">
        <v>142</v>
      </c>
      <c r="K178" s="98"/>
      <c r="L178" s="94"/>
    </row>
    <row r="179" spans="1:12" s="97" customFormat="1" ht="30" customHeight="1">
      <c r="A179" s="87"/>
      <c r="B179" s="88"/>
      <c r="C179" s="130"/>
      <c r="D179" s="88">
        <v>4415</v>
      </c>
      <c r="E179" s="90"/>
      <c r="F179" s="117" t="s">
        <v>143</v>
      </c>
      <c r="G179" s="122">
        <v>15967</v>
      </c>
      <c r="H179" s="123">
        <v>0</v>
      </c>
      <c r="I179" s="124">
        <f t="shared" si="6"/>
        <v>0</v>
      </c>
      <c r="J179" s="93" t="s">
        <v>126</v>
      </c>
      <c r="K179" s="93"/>
      <c r="L179" s="94"/>
    </row>
    <row r="180" spans="1:12" s="97" customFormat="1" ht="18.75" customHeight="1">
      <c r="A180" s="87"/>
      <c r="B180" s="88"/>
      <c r="C180" s="104"/>
      <c r="D180" s="88">
        <v>4440</v>
      </c>
      <c r="E180" s="90"/>
      <c r="F180" s="87" t="s">
        <v>47</v>
      </c>
      <c r="G180" s="91">
        <v>45405</v>
      </c>
      <c r="H180" s="120">
        <v>45405</v>
      </c>
      <c r="I180" s="56">
        <f t="shared" si="6"/>
        <v>100</v>
      </c>
      <c r="J180" s="93" t="s">
        <v>106</v>
      </c>
      <c r="K180" s="93"/>
      <c r="L180" s="94"/>
    </row>
    <row r="181" spans="1:12" s="97" customFormat="1" ht="19.5" customHeight="1">
      <c r="A181" s="87"/>
      <c r="B181" s="88"/>
      <c r="C181" s="99">
        <v>80146</v>
      </c>
      <c r="D181" s="59"/>
      <c r="E181" s="61"/>
      <c r="F181" s="58" t="s">
        <v>53</v>
      </c>
      <c r="G181" s="49">
        <f>SUM(G182:G187)</f>
        <v>23526</v>
      </c>
      <c r="H181" s="49">
        <f>SUM(H182:H187)</f>
        <v>23312</v>
      </c>
      <c r="I181" s="50">
        <f t="shared" si="6"/>
        <v>99.090368103375</v>
      </c>
      <c r="J181" s="93"/>
      <c r="K181" s="93"/>
      <c r="L181" s="94"/>
    </row>
    <row r="182" spans="1:12" s="97" customFormat="1" ht="18.75" customHeight="1">
      <c r="A182" s="87"/>
      <c r="B182" s="88"/>
      <c r="C182" s="99"/>
      <c r="D182" s="88">
        <v>4010</v>
      </c>
      <c r="E182" s="90"/>
      <c r="F182" s="87" t="s">
        <v>60</v>
      </c>
      <c r="G182" s="91">
        <v>17735</v>
      </c>
      <c r="H182" s="120">
        <v>17534</v>
      </c>
      <c r="I182" s="56">
        <f t="shared" si="6"/>
        <v>98.86664787144065</v>
      </c>
      <c r="J182" s="93" t="s">
        <v>117</v>
      </c>
      <c r="K182" s="93"/>
      <c r="L182" s="94"/>
    </row>
    <row r="183" spans="1:12" s="97" customFormat="1" ht="17.25" customHeight="1">
      <c r="A183" s="87"/>
      <c r="B183" s="88"/>
      <c r="C183" s="99"/>
      <c r="D183" s="88">
        <v>4110</v>
      </c>
      <c r="E183" s="90"/>
      <c r="F183" s="121" t="s">
        <v>28</v>
      </c>
      <c r="G183" s="91">
        <v>3153</v>
      </c>
      <c r="H183" s="120">
        <v>3149</v>
      </c>
      <c r="I183" s="56">
        <f t="shared" si="6"/>
        <v>99.8731366952109</v>
      </c>
      <c r="J183" s="93"/>
      <c r="K183" s="93"/>
      <c r="L183" s="94"/>
    </row>
    <row r="184" spans="1:12" s="97" customFormat="1" ht="17.25" customHeight="1">
      <c r="A184" s="87"/>
      <c r="B184" s="88"/>
      <c r="C184" s="99"/>
      <c r="D184" s="88">
        <v>4120</v>
      </c>
      <c r="E184" s="90"/>
      <c r="F184" s="121" t="s">
        <v>30</v>
      </c>
      <c r="G184" s="91">
        <v>438</v>
      </c>
      <c r="H184" s="120">
        <v>429</v>
      </c>
      <c r="I184" s="56">
        <f t="shared" si="6"/>
        <v>97.94520547945206</v>
      </c>
      <c r="J184" s="93"/>
      <c r="K184" s="93"/>
      <c r="L184" s="94"/>
    </row>
    <row r="185" spans="1:12" s="97" customFormat="1" ht="17.25" customHeight="1">
      <c r="A185" s="87"/>
      <c r="B185" s="88"/>
      <c r="C185" s="99"/>
      <c r="D185" s="88">
        <v>4210</v>
      </c>
      <c r="E185" s="90"/>
      <c r="F185" s="121" t="s">
        <v>31</v>
      </c>
      <c r="G185" s="91">
        <v>500</v>
      </c>
      <c r="H185" s="120">
        <v>500</v>
      </c>
      <c r="I185" s="56">
        <f t="shared" si="6"/>
        <v>100</v>
      </c>
      <c r="J185" s="93" t="s">
        <v>118</v>
      </c>
      <c r="K185" s="93"/>
      <c r="L185" s="94"/>
    </row>
    <row r="186" spans="1:12" s="97" customFormat="1" ht="30" customHeight="1">
      <c r="A186" s="87"/>
      <c r="B186" s="88"/>
      <c r="C186" s="99"/>
      <c r="D186" s="88">
        <v>4300</v>
      </c>
      <c r="E186" s="90"/>
      <c r="F186" s="87" t="s">
        <v>41</v>
      </c>
      <c r="G186" s="91">
        <v>1000</v>
      </c>
      <c r="H186" s="120">
        <v>1000</v>
      </c>
      <c r="I186" s="56">
        <f t="shared" si="6"/>
        <v>100</v>
      </c>
      <c r="J186" s="93" t="s">
        <v>144</v>
      </c>
      <c r="K186" s="93"/>
      <c r="L186" s="94"/>
    </row>
    <row r="187" spans="1:12" s="97" customFormat="1" ht="18.75" customHeight="1">
      <c r="A187" s="87"/>
      <c r="B187" s="88"/>
      <c r="C187" s="99"/>
      <c r="D187" s="88">
        <v>4410</v>
      </c>
      <c r="E187" s="90"/>
      <c r="F187" s="87" t="s">
        <v>67</v>
      </c>
      <c r="G187" s="91">
        <v>700</v>
      </c>
      <c r="H187" s="120">
        <v>700</v>
      </c>
      <c r="I187" s="56">
        <f t="shared" si="6"/>
        <v>100</v>
      </c>
      <c r="J187" s="93" t="s">
        <v>145</v>
      </c>
      <c r="K187" s="93"/>
      <c r="L187" s="94"/>
    </row>
    <row r="188" spans="1:12" s="95" customFormat="1" ht="18" customHeight="1">
      <c r="A188" s="58"/>
      <c r="B188" s="59"/>
      <c r="C188" s="60">
        <v>85401</v>
      </c>
      <c r="D188" s="59"/>
      <c r="E188" s="61"/>
      <c r="F188" s="58" t="s">
        <v>104</v>
      </c>
      <c r="G188" s="49">
        <f>SUM(G189:G193)</f>
        <v>28994</v>
      </c>
      <c r="H188" s="49">
        <f>SUM(H189:H193)</f>
        <v>28970</v>
      </c>
      <c r="I188" s="50">
        <f t="shared" si="6"/>
        <v>99.9172242532938</v>
      </c>
      <c r="J188" s="103"/>
      <c r="K188" s="103"/>
      <c r="L188" s="94"/>
    </row>
    <row r="189" spans="1:12" s="95" customFormat="1" ht="31.5" customHeight="1">
      <c r="A189" s="87"/>
      <c r="B189" s="88"/>
      <c r="C189" s="142"/>
      <c r="D189" s="88">
        <v>4010</v>
      </c>
      <c r="E189" s="90"/>
      <c r="F189" s="87" t="s">
        <v>105</v>
      </c>
      <c r="G189" s="91">
        <v>22041</v>
      </c>
      <c r="H189" s="91">
        <v>22039</v>
      </c>
      <c r="I189" s="92">
        <f t="shared" si="6"/>
        <v>99.99092600154258</v>
      </c>
      <c r="J189" s="93" t="s">
        <v>93</v>
      </c>
      <c r="K189" s="93"/>
      <c r="L189" s="94"/>
    </row>
    <row r="190" spans="1:12" s="95" customFormat="1" ht="18" customHeight="1">
      <c r="A190" s="87"/>
      <c r="B190" s="88"/>
      <c r="C190" s="96"/>
      <c r="D190" s="140">
        <v>4040</v>
      </c>
      <c r="E190" s="141"/>
      <c r="F190" s="121" t="s">
        <v>146</v>
      </c>
      <c r="G190" s="122">
        <v>1079</v>
      </c>
      <c r="H190" s="122">
        <v>1079</v>
      </c>
      <c r="I190" s="124">
        <f t="shared" si="6"/>
        <v>100</v>
      </c>
      <c r="J190" s="93" t="s">
        <v>147</v>
      </c>
      <c r="K190" s="93"/>
      <c r="L190" s="94"/>
    </row>
    <row r="191" spans="1:12" s="97" customFormat="1" ht="18" customHeight="1">
      <c r="A191" s="87"/>
      <c r="B191" s="88"/>
      <c r="C191" s="96"/>
      <c r="D191" s="88">
        <v>4110</v>
      </c>
      <c r="E191" s="90"/>
      <c r="F191" s="87" t="s">
        <v>28</v>
      </c>
      <c r="G191" s="91">
        <v>4214</v>
      </c>
      <c r="H191" s="91">
        <v>4192</v>
      </c>
      <c r="I191" s="92">
        <f t="shared" si="6"/>
        <v>99.47793070716658</v>
      </c>
      <c r="J191" s="93" t="s">
        <v>95</v>
      </c>
      <c r="K191" s="93"/>
      <c r="L191" s="94"/>
    </row>
    <row r="192" spans="1:12" s="97" customFormat="1" ht="18.75" customHeight="1">
      <c r="A192" s="87"/>
      <c r="B192" s="88"/>
      <c r="C192" s="96"/>
      <c r="D192" s="88">
        <v>4120</v>
      </c>
      <c r="E192" s="90"/>
      <c r="F192" s="121" t="s">
        <v>30</v>
      </c>
      <c r="G192" s="122">
        <v>571</v>
      </c>
      <c r="H192" s="122">
        <v>571</v>
      </c>
      <c r="I192" s="133">
        <f t="shared" si="6"/>
        <v>100</v>
      </c>
      <c r="J192" s="93" t="s">
        <v>96</v>
      </c>
      <c r="K192" s="93"/>
      <c r="L192" s="94"/>
    </row>
    <row r="193" spans="1:12" s="95" customFormat="1" ht="18" customHeight="1">
      <c r="A193" s="87"/>
      <c r="B193" s="88"/>
      <c r="C193" s="99"/>
      <c r="D193" s="88">
        <v>4440</v>
      </c>
      <c r="E193" s="90"/>
      <c r="F193" s="87" t="s">
        <v>47</v>
      </c>
      <c r="G193" s="91">
        <v>1089</v>
      </c>
      <c r="H193" s="91">
        <v>1089</v>
      </c>
      <c r="I193" s="56">
        <f t="shared" si="6"/>
        <v>100</v>
      </c>
      <c r="J193" s="98" t="s">
        <v>106</v>
      </c>
      <c r="K193" s="98"/>
      <c r="L193" s="94"/>
    </row>
    <row r="194" spans="1:12" s="12" customFormat="1" ht="18" customHeight="1">
      <c r="A194" s="105"/>
      <c r="B194" s="105"/>
      <c r="C194" s="106"/>
      <c r="D194" s="105"/>
      <c r="E194" s="107"/>
      <c r="F194" s="105"/>
      <c r="G194" s="108"/>
      <c r="H194" s="108"/>
      <c r="I194" s="50"/>
      <c r="J194" s="109"/>
      <c r="K194" s="109"/>
      <c r="L194" s="7"/>
    </row>
    <row r="195" spans="1:12" s="82" customFormat="1" ht="18" customHeight="1">
      <c r="A195" s="75" t="s">
        <v>148</v>
      </c>
      <c r="B195" s="75"/>
      <c r="C195" s="110"/>
      <c r="D195" s="75"/>
      <c r="E195" s="111"/>
      <c r="F195" s="75" t="s">
        <v>149</v>
      </c>
      <c r="G195" s="112">
        <f>SUM(G196:G224)/2</f>
        <v>1840551</v>
      </c>
      <c r="H195" s="112">
        <f>SUM(H196:H224)/2</f>
        <v>1837579</v>
      </c>
      <c r="I195" s="113">
        <f aca="true" t="shared" si="7" ref="I195:I224">H195/G195*100</f>
        <v>99.83852661512775</v>
      </c>
      <c r="J195" s="81"/>
      <c r="K195" s="81"/>
      <c r="L195" s="7"/>
    </row>
    <row r="196" spans="1:12" s="86" customFormat="1" ht="18.75" customHeight="1">
      <c r="A196" s="58"/>
      <c r="B196" s="59"/>
      <c r="C196" s="60">
        <v>80110</v>
      </c>
      <c r="D196" s="59"/>
      <c r="E196" s="61"/>
      <c r="F196" s="58" t="s">
        <v>90</v>
      </c>
      <c r="G196" s="49">
        <f>SUM(G197:G209)</f>
        <v>1692486</v>
      </c>
      <c r="H196" s="49">
        <f>SUM(H197:H209)</f>
        <v>1690273</v>
      </c>
      <c r="I196" s="83">
        <f t="shared" si="7"/>
        <v>99.8692455949414</v>
      </c>
      <c r="J196" s="84"/>
      <c r="K196" s="84"/>
      <c r="L196" s="85"/>
    </row>
    <row r="197" spans="1:12" s="86" customFormat="1" ht="28.5" customHeight="1">
      <c r="A197" s="58"/>
      <c r="B197" s="88"/>
      <c r="C197" s="89"/>
      <c r="D197" s="88">
        <v>3020</v>
      </c>
      <c r="E197" s="90"/>
      <c r="F197" s="87" t="s">
        <v>91</v>
      </c>
      <c r="G197" s="91">
        <v>4662</v>
      </c>
      <c r="H197" s="123">
        <v>4599</v>
      </c>
      <c r="I197" s="92">
        <f t="shared" si="7"/>
        <v>98.64864864864865</v>
      </c>
      <c r="J197" s="143" t="s">
        <v>92</v>
      </c>
      <c r="K197" s="143"/>
      <c r="L197" s="85"/>
    </row>
    <row r="198" spans="1:12" s="95" customFormat="1" ht="30.75" customHeight="1">
      <c r="A198" s="87"/>
      <c r="B198" s="90"/>
      <c r="C198" s="96"/>
      <c r="D198" s="127">
        <v>4010</v>
      </c>
      <c r="E198" s="90"/>
      <c r="F198" s="87" t="s">
        <v>60</v>
      </c>
      <c r="G198" s="91">
        <v>1143384</v>
      </c>
      <c r="H198" s="120">
        <v>1142928</v>
      </c>
      <c r="I198" s="92">
        <f t="shared" si="7"/>
        <v>99.96011838542432</v>
      </c>
      <c r="J198" s="93" t="s">
        <v>93</v>
      </c>
      <c r="K198" s="93"/>
      <c r="L198" s="94"/>
    </row>
    <row r="199" spans="1:12" s="97" customFormat="1" ht="17.25" customHeight="1">
      <c r="A199" s="87"/>
      <c r="B199" s="90"/>
      <c r="C199" s="96"/>
      <c r="D199" s="127">
        <v>4040</v>
      </c>
      <c r="E199" s="90"/>
      <c r="F199" s="87" t="s">
        <v>26</v>
      </c>
      <c r="G199" s="91">
        <v>84988</v>
      </c>
      <c r="H199" s="120">
        <v>84988</v>
      </c>
      <c r="I199" s="92">
        <f t="shared" si="7"/>
        <v>100</v>
      </c>
      <c r="J199" s="143" t="s">
        <v>94</v>
      </c>
      <c r="K199" s="143"/>
      <c r="L199" s="94"/>
    </row>
    <row r="200" spans="1:12" s="97" customFormat="1" ht="18" customHeight="1">
      <c r="A200" s="87"/>
      <c r="B200" s="90"/>
      <c r="C200" s="96"/>
      <c r="D200" s="127">
        <v>4110</v>
      </c>
      <c r="E200" s="90"/>
      <c r="F200" s="87" t="s">
        <v>28</v>
      </c>
      <c r="G200" s="91">
        <v>209416</v>
      </c>
      <c r="H200" s="120">
        <v>209323</v>
      </c>
      <c r="I200" s="92">
        <f t="shared" si="7"/>
        <v>99.95559078580433</v>
      </c>
      <c r="J200" s="143" t="s">
        <v>95</v>
      </c>
      <c r="K200" s="143"/>
      <c r="L200" s="94"/>
    </row>
    <row r="201" spans="1:12" s="97" customFormat="1" ht="17.25" customHeight="1">
      <c r="A201" s="87"/>
      <c r="B201" s="90"/>
      <c r="C201" s="96"/>
      <c r="D201" s="127">
        <v>4120</v>
      </c>
      <c r="E201" s="90"/>
      <c r="F201" s="87" t="s">
        <v>30</v>
      </c>
      <c r="G201" s="91">
        <v>29193</v>
      </c>
      <c r="H201" s="120">
        <v>29186</v>
      </c>
      <c r="I201" s="92">
        <f t="shared" si="7"/>
        <v>99.97602164902545</v>
      </c>
      <c r="J201" s="143" t="s">
        <v>96</v>
      </c>
      <c r="K201" s="143"/>
      <c r="L201" s="94"/>
    </row>
    <row r="202" spans="1:12" s="95" customFormat="1" ht="18.75" customHeight="1">
      <c r="A202" s="87"/>
      <c r="B202" s="90"/>
      <c r="C202" s="96"/>
      <c r="D202" s="127">
        <v>4210</v>
      </c>
      <c r="E202" s="90"/>
      <c r="F202" s="87" t="s">
        <v>31</v>
      </c>
      <c r="G202" s="91">
        <v>74303</v>
      </c>
      <c r="H202" s="120">
        <v>74260</v>
      </c>
      <c r="I202" s="92">
        <f t="shared" si="7"/>
        <v>99.94212885078664</v>
      </c>
      <c r="J202" s="143" t="s">
        <v>97</v>
      </c>
      <c r="K202" s="143"/>
      <c r="L202" s="94"/>
    </row>
    <row r="203" spans="1:12" s="97" customFormat="1" ht="18" customHeight="1">
      <c r="A203" s="87"/>
      <c r="B203" s="90"/>
      <c r="C203" s="96"/>
      <c r="D203" s="127">
        <v>4240</v>
      </c>
      <c r="E203" s="90"/>
      <c r="F203" s="87" t="s">
        <v>33</v>
      </c>
      <c r="G203" s="91">
        <v>4000</v>
      </c>
      <c r="H203" s="120">
        <v>3997</v>
      </c>
      <c r="I203" s="92">
        <f t="shared" si="7"/>
        <v>99.925</v>
      </c>
      <c r="J203" s="143" t="s">
        <v>112</v>
      </c>
      <c r="K203" s="143"/>
      <c r="L203" s="94"/>
    </row>
    <row r="204" spans="1:12" s="97" customFormat="1" ht="18.75" customHeight="1">
      <c r="A204" s="87"/>
      <c r="B204" s="90"/>
      <c r="C204" s="96"/>
      <c r="D204" s="127">
        <v>4260</v>
      </c>
      <c r="E204" s="90"/>
      <c r="F204" s="87" t="s">
        <v>35</v>
      </c>
      <c r="G204" s="91">
        <v>37267</v>
      </c>
      <c r="H204" s="120">
        <v>36230</v>
      </c>
      <c r="I204" s="92">
        <f t="shared" si="7"/>
        <v>97.21737730431748</v>
      </c>
      <c r="J204" s="144" t="s">
        <v>150</v>
      </c>
      <c r="K204" s="144"/>
      <c r="L204" s="94"/>
    </row>
    <row r="205" spans="1:12" s="95" customFormat="1" ht="17.25" customHeight="1">
      <c r="A205" s="87"/>
      <c r="B205" s="90"/>
      <c r="C205" s="96"/>
      <c r="D205" s="127">
        <v>4270</v>
      </c>
      <c r="E205" s="90"/>
      <c r="F205" s="121" t="s">
        <v>37</v>
      </c>
      <c r="G205" s="122">
        <v>6866</v>
      </c>
      <c r="H205" s="123">
        <v>6855</v>
      </c>
      <c r="I205" s="133">
        <f t="shared" si="7"/>
        <v>99.83979027090008</v>
      </c>
      <c r="J205" s="143" t="s">
        <v>140</v>
      </c>
      <c r="K205" s="143"/>
      <c r="L205" s="94"/>
    </row>
    <row r="206" spans="1:12" s="95" customFormat="1" ht="17.25" customHeight="1">
      <c r="A206" s="87"/>
      <c r="B206" s="90"/>
      <c r="C206" s="96"/>
      <c r="D206" s="127">
        <v>4280</v>
      </c>
      <c r="E206" s="90"/>
      <c r="F206" s="87" t="s">
        <v>39</v>
      </c>
      <c r="G206" s="91">
        <v>2500</v>
      </c>
      <c r="H206" s="120">
        <v>2472</v>
      </c>
      <c r="I206" s="92">
        <f t="shared" si="7"/>
        <v>98.88</v>
      </c>
      <c r="J206" s="143" t="s">
        <v>40</v>
      </c>
      <c r="K206" s="143"/>
      <c r="L206" s="94"/>
    </row>
    <row r="207" spans="1:12" s="95" customFormat="1" ht="30" customHeight="1">
      <c r="A207" s="87"/>
      <c r="B207" s="90"/>
      <c r="C207" s="96"/>
      <c r="D207" s="127">
        <v>4300</v>
      </c>
      <c r="E207" s="90"/>
      <c r="F207" s="87" t="s">
        <v>41</v>
      </c>
      <c r="G207" s="91">
        <v>21265</v>
      </c>
      <c r="H207" s="120">
        <v>20946</v>
      </c>
      <c r="I207" s="92">
        <f t="shared" si="7"/>
        <v>98.49988243592757</v>
      </c>
      <c r="J207" s="143" t="s">
        <v>151</v>
      </c>
      <c r="K207" s="143"/>
      <c r="L207" s="94"/>
    </row>
    <row r="208" spans="1:12" s="95" customFormat="1" ht="18" customHeight="1">
      <c r="A208" s="87"/>
      <c r="B208" s="90"/>
      <c r="C208" s="96"/>
      <c r="D208" s="127">
        <v>4430</v>
      </c>
      <c r="E208" s="90"/>
      <c r="F208" s="87" t="s">
        <v>45</v>
      </c>
      <c r="G208" s="91">
        <v>2210</v>
      </c>
      <c r="H208" s="120">
        <v>2208</v>
      </c>
      <c r="I208" s="92">
        <f t="shared" si="7"/>
        <v>99.90950226244344</v>
      </c>
      <c r="J208" s="143" t="s">
        <v>152</v>
      </c>
      <c r="K208" s="143"/>
      <c r="L208" s="94"/>
    </row>
    <row r="209" spans="1:12" s="97" customFormat="1" ht="18" customHeight="1">
      <c r="A209" s="87"/>
      <c r="B209" s="90"/>
      <c r="C209" s="96"/>
      <c r="D209" s="127">
        <v>4440</v>
      </c>
      <c r="E209" s="90"/>
      <c r="F209" s="87" t="s">
        <v>47</v>
      </c>
      <c r="G209" s="91">
        <v>72432</v>
      </c>
      <c r="H209" s="120">
        <v>72281</v>
      </c>
      <c r="I209" s="92">
        <f t="shared" si="7"/>
        <v>99.79152860614093</v>
      </c>
      <c r="J209" s="143" t="s">
        <v>106</v>
      </c>
      <c r="K209" s="143"/>
      <c r="L209" s="94"/>
    </row>
    <row r="210" spans="1:12" s="95" customFormat="1" ht="18.75" customHeight="1">
      <c r="A210" s="58"/>
      <c r="B210" s="59"/>
      <c r="C210" s="99">
        <v>80146</v>
      </c>
      <c r="D210" s="59"/>
      <c r="E210" s="61"/>
      <c r="F210" s="58" t="s">
        <v>53</v>
      </c>
      <c r="G210" s="49">
        <f>SUM(G211)</f>
        <v>1900</v>
      </c>
      <c r="H210" s="134">
        <f>SUM(H211)</f>
        <v>1900</v>
      </c>
      <c r="I210" s="50">
        <f t="shared" si="7"/>
        <v>100</v>
      </c>
      <c r="J210" s="103"/>
      <c r="K210" s="103"/>
      <c r="L210" s="94"/>
    </row>
    <row r="211" spans="1:12" s="97" customFormat="1" ht="30" customHeight="1">
      <c r="A211" s="87"/>
      <c r="B211" s="88"/>
      <c r="C211" s="99"/>
      <c r="D211" s="88"/>
      <c r="E211" s="90"/>
      <c r="F211" s="87" t="s">
        <v>41</v>
      </c>
      <c r="G211" s="91">
        <v>1900</v>
      </c>
      <c r="H211" s="120">
        <v>1900</v>
      </c>
      <c r="I211" s="56">
        <f t="shared" si="7"/>
        <v>100</v>
      </c>
      <c r="J211" s="93" t="s">
        <v>134</v>
      </c>
      <c r="K211" s="93"/>
      <c r="L211" s="94"/>
    </row>
    <row r="212" spans="1:12" s="138" customFormat="1" ht="18" customHeight="1">
      <c r="A212" s="87"/>
      <c r="B212" s="88"/>
      <c r="C212" s="145">
        <v>85154</v>
      </c>
      <c r="D212" s="88"/>
      <c r="E212" s="90"/>
      <c r="F212" s="100" t="s">
        <v>135</v>
      </c>
      <c r="G212" s="49">
        <f>SUM(G213:G217)</f>
        <v>10235</v>
      </c>
      <c r="H212" s="49">
        <f>SUM(H213:H217)</f>
        <v>10228</v>
      </c>
      <c r="I212" s="83">
        <f t="shared" si="7"/>
        <v>99.93160723009282</v>
      </c>
      <c r="J212" s="93"/>
      <c r="K212" s="93"/>
      <c r="L212" s="94"/>
    </row>
    <row r="213" spans="1:12" s="138" customFormat="1" ht="19.5" customHeight="1">
      <c r="A213" s="87"/>
      <c r="B213" s="88"/>
      <c r="C213" s="145"/>
      <c r="D213" s="136">
        <v>4110</v>
      </c>
      <c r="E213" s="90"/>
      <c r="F213" s="87" t="s">
        <v>28</v>
      </c>
      <c r="G213" s="137">
        <v>1030</v>
      </c>
      <c r="H213" s="137">
        <v>1029</v>
      </c>
      <c r="I213" s="56">
        <f t="shared" si="7"/>
        <v>99.90291262135922</v>
      </c>
      <c r="J213" s="117" t="s">
        <v>136</v>
      </c>
      <c r="K213" s="117"/>
      <c r="L213" s="94"/>
    </row>
    <row r="214" spans="1:12" s="138" customFormat="1" ht="18.75" customHeight="1">
      <c r="A214" s="87"/>
      <c r="B214" s="88"/>
      <c r="C214" s="145"/>
      <c r="D214" s="136">
        <v>4120</v>
      </c>
      <c r="E214" s="90"/>
      <c r="F214" s="87" t="s">
        <v>30</v>
      </c>
      <c r="G214" s="137">
        <v>141</v>
      </c>
      <c r="H214" s="137">
        <v>140</v>
      </c>
      <c r="I214" s="56">
        <f t="shared" si="7"/>
        <v>99.29078014184397</v>
      </c>
      <c r="J214" s="117"/>
      <c r="K214" s="117"/>
      <c r="L214" s="94"/>
    </row>
    <row r="215" spans="1:12" s="138" customFormat="1" ht="19.5" customHeight="1">
      <c r="A215" s="87"/>
      <c r="B215" s="88"/>
      <c r="C215" s="145"/>
      <c r="D215" s="136">
        <v>4210</v>
      </c>
      <c r="E215" s="90"/>
      <c r="F215" s="87" t="s">
        <v>31</v>
      </c>
      <c r="G215" s="137">
        <v>550</v>
      </c>
      <c r="H215" s="137">
        <v>550</v>
      </c>
      <c r="I215" s="56">
        <f t="shared" si="7"/>
        <v>100</v>
      </c>
      <c r="J215" s="117"/>
      <c r="K215" s="117"/>
      <c r="L215" s="94"/>
    </row>
    <row r="216" spans="1:12" s="138" customFormat="1" ht="18.75" customHeight="1">
      <c r="A216" s="87"/>
      <c r="B216" s="88"/>
      <c r="C216" s="145"/>
      <c r="D216" s="136">
        <v>4220</v>
      </c>
      <c r="E216" s="90"/>
      <c r="F216" s="87" t="s">
        <v>63</v>
      </c>
      <c r="G216" s="137">
        <v>2530</v>
      </c>
      <c r="H216" s="137">
        <f>2530-1</f>
        <v>2529</v>
      </c>
      <c r="I216" s="56">
        <f t="shared" si="7"/>
        <v>99.96047430830039</v>
      </c>
      <c r="J216" s="117"/>
      <c r="K216" s="117"/>
      <c r="L216" s="94"/>
    </row>
    <row r="217" spans="1:12" s="138" customFormat="1" ht="19.5" customHeight="1">
      <c r="A217" s="87"/>
      <c r="B217" s="88"/>
      <c r="C217" s="145"/>
      <c r="D217" s="139">
        <v>4300</v>
      </c>
      <c r="E217" s="90"/>
      <c r="F217" s="146" t="s">
        <v>41</v>
      </c>
      <c r="G217" s="147">
        <v>5984</v>
      </c>
      <c r="H217" s="147">
        <v>5980</v>
      </c>
      <c r="I217" s="92">
        <f t="shared" si="7"/>
        <v>99.93315508021391</v>
      </c>
      <c r="J217" s="117"/>
      <c r="K217" s="117"/>
      <c r="L217" s="94"/>
    </row>
    <row r="218" spans="1:12" s="95" customFormat="1" ht="18.75" customHeight="1">
      <c r="A218" s="58"/>
      <c r="B218" s="59"/>
      <c r="C218" s="60">
        <v>85401</v>
      </c>
      <c r="D218" s="59"/>
      <c r="E218" s="61"/>
      <c r="F218" s="58" t="s">
        <v>104</v>
      </c>
      <c r="G218" s="49">
        <f>SUM(G219:G224)</f>
        <v>135930</v>
      </c>
      <c r="H218" s="49">
        <f>SUM(H219:H224)</f>
        <v>135178</v>
      </c>
      <c r="I218" s="83">
        <f t="shared" si="7"/>
        <v>99.4467740748915</v>
      </c>
      <c r="J218" s="103"/>
      <c r="K218" s="103"/>
      <c r="L218" s="94"/>
    </row>
    <row r="219" spans="1:12" s="97" customFormat="1" ht="30" customHeight="1">
      <c r="A219" s="87"/>
      <c r="B219" s="88"/>
      <c r="C219" s="115"/>
      <c r="D219" s="88">
        <v>3020</v>
      </c>
      <c r="E219" s="90"/>
      <c r="F219" s="87" t="s">
        <v>91</v>
      </c>
      <c r="G219" s="91">
        <v>1403</v>
      </c>
      <c r="H219" s="91">
        <v>1077</v>
      </c>
      <c r="I219" s="92">
        <f t="shared" si="7"/>
        <v>76.7640769779045</v>
      </c>
      <c r="J219" s="93" t="s">
        <v>121</v>
      </c>
      <c r="K219" s="93"/>
      <c r="L219" s="94"/>
    </row>
    <row r="220" spans="1:12" s="95" customFormat="1" ht="28.5" customHeight="1">
      <c r="A220" s="87"/>
      <c r="B220" s="88"/>
      <c r="C220" s="89"/>
      <c r="D220" s="88">
        <v>4010</v>
      </c>
      <c r="E220" s="90"/>
      <c r="F220" s="121" t="s">
        <v>60</v>
      </c>
      <c r="G220" s="122">
        <v>101912</v>
      </c>
      <c r="H220" s="122">
        <v>101571</v>
      </c>
      <c r="I220" s="133">
        <f t="shared" si="7"/>
        <v>99.66539759792762</v>
      </c>
      <c r="J220" s="93" t="s">
        <v>93</v>
      </c>
      <c r="K220" s="93"/>
      <c r="L220" s="94"/>
    </row>
    <row r="221" spans="1:12" s="97" customFormat="1" ht="17.25" customHeight="1">
      <c r="A221" s="87"/>
      <c r="B221" s="88"/>
      <c r="C221" s="96"/>
      <c r="D221" s="88">
        <v>4040</v>
      </c>
      <c r="E221" s="90"/>
      <c r="F221" s="87" t="s">
        <v>153</v>
      </c>
      <c r="G221" s="91">
        <v>7140</v>
      </c>
      <c r="H221" s="91">
        <v>7140</v>
      </c>
      <c r="I221" s="92">
        <f t="shared" si="7"/>
        <v>100</v>
      </c>
      <c r="J221" s="143" t="s">
        <v>94</v>
      </c>
      <c r="K221" s="143"/>
      <c r="L221" s="94"/>
    </row>
    <row r="222" spans="1:12" s="95" customFormat="1" ht="18" customHeight="1">
      <c r="A222" s="87"/>
      <c r="B222" s="88"/>
      <c r="C222" s="96"/>
      <c r="D222" s="88">
        <v>4110</v>
      </c>
      <c r="E222" s="90"/>
      <c r="F222" s="121" t="s">
        <v>28</v>
      </c>
      <c r="G222" s="122">
        <v>17483</v>
      </c>
      <c r="H222" s="122">
        <v>17473</v>
      </c>
      <c r="I222" s="133">
        <f t="shared" si="7"/>
        <v>99.94280157867644</v>
      </c>
      <c r="J222" s="143" t="s">
        <v>95</v>
      </c>
      <c r="K222" s="143"/>
      <c r="L222" s="94"/>
    </row>
    <row r="223" spans="1:12" s="97" customFormat="1" ht="17.25" customHeight="1">
      <c r="A223" s="87"/>
      <c r="B223" s="88"/>
      <c r="C223" s="96"/>
      <c r="D223" s="88">
        <v>4120</v>
      </c>
      <c r="E223" s="90"/>
      <c r="F223" s="87" t="s">
        <v>30</v>
      </c>
      <c r="G223" s="91">
        <v>2445</v>
      </c>
      <c r="H223" s="91">
        <v>2370</v>
      </c>
      <c r="I223" s="92">
        <f t="shared" si="7"/>
        <v>96.93251533742331</v>
      </c>
      <c r="J223" s="143" t="s">
        <v>96</v>
      </c>
      <c r="K223" s="143"/>
      <c r="L223" s="94"/>
    </row>
    <row r="224" spans="1:12" s="95" customFormat="1" ht="18.75" customHeight="1">
      <c r="A224" s="87"/>
      <c r="B224" s="90"/>
      <c r="C224" s="96"/>
      <c r="D224" s="127">
        <v>4440</v>
      </c>
      <c r="E224" s="90"/>
      <c r="F224" s="87" t="s">
        <v>47</v>
      </c>
      <c r="G224" s="91">
        <v>5547</v>
      </c>
      <c r="H224" s="91">
        <v>5547</v>
      </c>
      <c r="I224" s="92">
        <f t="shared" si="7"/>
        <v>100</v>
      </c>
      <c r="J224" s="148" t="s">
        <v>106</v>
      </c>
      <c r="K224" s="148"/>
      <c r="L224" s="94"/>
    </row>
    <row r="225" spans="1:12" s="12" customFormat="1" ht="17.25" customHeight="1">
      <c r="A225" s="105"/>
      <c r="B225" s="105"/>
      <c r="C225" s="106"/>
      <c r="D225" s="105"/>
      <c r="E225" s="107"/>
      <c r="F225" s="105"/>
      <c r="G225" s="108"/>
      <c r="H225" s="108"/>
      <c r="I225" s="50"/>
      <c r="J225" s="109"/>
      <c r="K225" s="109"/>
      <c r="L225" s="7"/>
    </row>
    <row r="226" spans="1:12" s="82" customFormat="1" ht="18" customHeight="1">
      <c r="A226" s="75" t="s">
        <v>154</v>
      </c>
      <c r="B226" s="75"/>
      <c r="C226" s="110"/>
      <c r="D226" s="75"/>
      <c r="E226" s="111"/>
      <c r="F226" s="75" t="s">
        <v>155</v>
      </c>
      <c r="G226" s="112">
        <f>SUM(G227:G250)/2</f>
        <v>1068851</v>
      </c>
      <c r="H226" s="112">
        <f>SUM(H227:H250)/2</f>
        <v>1063651</v>
      </c>
      <c r="I226" s="113">
        <f aca="true" t="shared" si="8" ref="I226:I250">H226/G226*100</f>
        <v>99.51349626842281</v>
      </c>
      <c r="J226" s="81"/>
      <c r="K226" s="81"/>
      <c r="L226" s="7"/>
    </row>
    <row r="227" spans="1:12" s="86" customFormat="1" ht="18.75" customHeight="1">
      <c r="A227" s="58"/>
      <c r="B227" s="59"/>
      <c r="C227" s="60">
        <v>80110</v>
      </c>
      <c r="D227" s="59"/>
      <c r="E227" s="61"/>
      <c r="F227" s="58" t="s">
        <v>90</v>
      </c>
      <c r="G227" s="49">
        <f>SUM(G228:G242)</f>
        <v>1034110</v>
      </c>
      <c r="H227" s="49">
        <f>SUM(H228:H242)</f>
        <v>1029166</v>
      </c>
      <c r="I227" s="50">
        <f t="shared" si="8"/>
        <v>99.52190772741778</v>
      </c>
      <c r="J227" s="114"/>
      <c r="K227" s="114"/>
      <c r="L227" s="85"/>
    </row>
    <row r="228" spans="1:12" s="116" customFormat="1" ht="29.25" customHeight="1">
      <c r="A228" s="87"/>
      <c r="B228" s="88"/>
      <c r="C228" s="115"/>
      <c r="D228" s="88">
        <v>3020</v>
      </c>
      <c r="E228" s="90"/>
      <c r="F228" s="87" t="s">
        <v>91</v>
      </c>
      <c r="G228" s="91">
        <v>3200</v>
      </c>
      <c r="H228" s="91">
        <v>3190</v>
      </c>
      <c r="I228" s="56">
        <f t="shared" si="8"/>
        <v>99.6875</v>
      </c>
      <c r="J228" s="143" t="s">
        <v>92</v>
      </c>
      <c r="K228" s="143"/>
      <c r="L228" s="85"/>
    </row>
    <row r="229" spans="1:12" s="97" customFormat="1" ht="31.5" customHeight="1">
      <c r="A229" s="87"/>
      <c r="B229" s="90"/>
      <c r="C229" s="130"/>
      <c r="D229" s="127">
        <v>4010</v>
      </c>
      <c r="E229" s="90"/>
      <c r="F229" s="87" t="s">
        <v>60</v>
      </c>
      <c r="G229" s="91">
        <v>707765</v>
      </c>
      <c r="H229" s="120">
        <v>707281</v>
      </c>
      <c r="I229" s="56">
        <f t="shared" si="8"/>
        <v>99.93161571990703</v>
      </c>
      <c r="J229" s="98" t="s">
        <v>93</v>
      </c>
      <c r="K229" s="98"/>
      <c r="L229" s="94"/>
    </row>
    <row r="230" spans="1:12" s="95" customFormat="1" ht="19.5" customHeight="1">
      <c r="A230" s="87"/>
      <c r="B230" s="88"/>
      <c r="C230" s="130"/>
      <c r="D230" s="88">
        <v>4040</v>
      </c>
      <c r="E230" s="90"/>
      <c r="F230" s="121" t="s">
        <v>26</v>
      </c>
      <c r="G230" s="122">
        <v>53236</v>
      </c>
      <c r="H230" s="123">
        <v>53236</v>
      </c>
      <c r="I230" s="124">
        <f t="shared" si="8"/>
        <v>100</v>
      </c>
      <c r="J230" s="143" t="s">
        <v>109</v>
      </c>
      <c r="K230" s="143"/>
      <c r="L230" s="94"/>
    </row>
    <row r="231" spans="1:12" s="95" customFormat="1" ht="19.5" customHeight="1">
      <c r="A231" s="87"/>
      <c r="B231" s="88"/>
      <c r="C231" s="130"/>
      <c r="D231" s="88">
        <v>4110</v>
      </c>
      <c r="E231" s="90"/>
      <c r="F231" s="87" t="s">
        <v>28</v>
      </c>
      <c r="G231" s="91">
        <v>133999</v>
      </c>
      <c r="H231" s="120">
        <v>133853</v>
      </c>
      <c r="I231" s="56">
        <f t="shared" si="8"/>
        <v>99.89104396301465</v>
      </c>
      <c r="J231" s="143" t="s">
        <v>95</v>
      </c>
      <c r="K231" s="143"/>
      <c r="L231" s="94"/>
    </row>
    <row r="232" spans="1:12" s="95" customFormat="1" ht="18" customHeight="1">
      <c r="A232" s="87"/>
      <c r="B232" s="88"/>
      <c r="C232" s="130"/>
      <c r="D232" s="88">
        <v>4120</v>
      </c>
      <c r="E232" s="90"/>
      <c r="F232" s="87" t="s">
        <v>30</v>
      </c>
      <c r="G232" s="91">
        <v>18021</v>
      </c>
      <c r="H232" s="120">
        <v>17932</v>
      </c>
      <c r="I232" s="56">
        <f t="shared" si="8"/>
        <v>99.50613173519783</v>
      </c>
      <c r="J232" s="143" t="s">
        <v>96</v>
      </c>
      <c r="K232" s="143"/>
      <c r="L232" s="94"/>
    </row>
    <row r="233" spans="1:12" s="150" customFormat="1" ht="19.5" customHeight="1">
      <c r="A233" s="87"/>
      <c r="B233" s="88"/>
      <c r="C233" s="130"/>
      <c r="D233" s="88">
        <v>4210</v>
      </c>
      <c r="E233" s="90"/>
      <c r="F233" s="87" t="s">
        <v>31</v>
      </c>
      <c r="G233" s="91">
        <v>8550</v>
      </c>
      <c r="H233" s="120">
        <v>8543</v>
      </c>
      <c r="I233" s="56">
        <f t="shared" si="8"/>
        <v>99.91812865497076</v>
      </c>
      <c r="J233" s="143" t="s">
        <v>97</v>
      </c>
      <c r="K233" s="143"/>
      <c r="L233" s="149"/>
    </row>
    <row r="234" spans="1:12" s="95" customFormat="1" ht="18.75" customHeight="1">
      <c r="A234" s="87"/>
      <c r="B234" s="88"/>
      <c r="C234" s="130"/>
      <c r="D234" s="88">
        <v>4240</v>
      </c>
      <c r="E234" s="90"/>
      <c r="F234" s="87" t="s">
        <v>33</v>
      </c>
      <c r="G234" s="91">
        <v>2317</v>
      </c>
      <c r="H234" s="120">
        <v>2313</v>
      </c>
      <c r="I234" s="56">
        <f t="shared" si="8"/>
        <v>99.82736296935693</v>
      </c>
      <c r="J234" s="143" t="s">
        <v>112</v>
      </c>
      <c r="K234" s="143"/>
      <c r="L234" s="94"/>
    </row>
    <row r="235" spans="1:12" s="150" customFormat="1" ht="18.75" customHeight="1">
      <c r="A235" s="87"/>
      <c r="B235" s="88"/>
      <c r="C235" s="130"/>
      <c r="D235" s="88">
        <v>4260</v>
      </c>
      <c r="E235" s="90"/>
      <c r="F235" s="87" t="s">
        <v>35</v>
      </c>
      <c r="G235" s="91">
        <v>44533</v>
      </c>
      <c r="H235" s="120">
        <v>40839</v>
      </c>
      <c r="I235" s="56">
        <f t="shared" si="8"/>
        <v>91.70502773224351</v>
      </c>
      <c r="J235" s="151" t="s">
        <v>150</v>
      </c>
      <c r="K235" s="151"/>
      <c r="L235" s="149"/>
    </row>
    <row r="236" spans="1:12" s="95" customFormat="1" ht="21" customHeight="1">
      <c r="A236" s="87"/>
      <c r="B236" s="88"/>
      <c r="C236" s="130"/>
      <c r="D236" s="88">
        <v>4270</v>
      </c>
      <c r="E236" s="90"/>
      <c r="F236" s="87" t="s">
        <v>37</v>
      </c>
      <c r="G236" s="91">
        <v>4258</v>
      </c>
      <c r="H236" s="120">
        <v>4132</v>
      </c>
      <c r="I236" s="56">
        <f t="shared" si="8"/>
        <v>97.04086425551903</v>
      </c>
      <c r="J236" s="143" t="s">
        <v>156</v>
      </c>
      <c r="K236" s="143"/>
      <c r="L236" s="94"/>
    </row>
    <row r="237" spans="1:12" s="95" customFormat="1" ht="18" customHeight="1">
      <c r="A237" s="87"/>
      <c r="B237" s="88"/>
      <c r="C237" s="130"/>
      <c r="D237" s="88">
        <v>4280</v>
      </c>
      <c r="E237" s="90"/>
      <c r="F237" s="87" t="s">
        <v>39</v>
      </c>
      <c r="G237" s="91">
        <v>1600</v>
      </c>
      <c r="H237" s="120">
        <v>1374</v>
      </c>
      <c r="I237" s="56">
        <f t="shared" si="8"/>
        <v>85.875</v>
      </c>
      <c r="J237" s="143" t="s">
        <v>40</v>
      </c>
      <c r="K237" s="143"/>
      <c r="L237" s="94"/>
    </row>
    <row r="238" spans="1:12" s="95" customFormat="1" ht="30.75" customHeight="1">
      <c r="A238" s="87"/>
      <c r="B238" s="88"/>
      <c r="C238" s="130"/>
      <c r="D238" s="88">
        <v>4300</v>
      </c>
      <c r="E238" s="90"/>
      <c r="F238" s="87" t="s">
        <v>41</v>
      </c>
      <c r="G238" s="91">
        <v>13097</v>
      </c>
      <c r="H238" s="120">
        <v>12946</v>
      </c>
      <c r="I238" s="56">
        <f t="shared" si="8"/>
        <v>98.8470642131786</v>
      </c>
      <c r="J238" s="143" t="s">
        <v>157</v>
      </c>
      <c r="K238" s="143"/>
      <c r="L238" s="94"/>
    </row>
    <row r="239" spans="1:12" s="95" customFormat="1" ht="18.75" customHeight="1">
      <c r="A239" s="87"/>
      <c r="B239" s="88"/>
      <c r="C239" s="130"/>
      <c r="D239" s="88">
        <v>4410</v>
      </c>
      <c r="E239" s="90"/>
      <c r="F239" s="87" t="s">
        <v>67</v>
      </c>
      <c r="G239" s="91">
        <v>19</v>
      </c>
      <c r="H239" s="120">
        <v>15</v>
      </c>
      <c r="I239" s="56">
        <f t="shared" si="8"/>
        <v>78.94736842105263</v>
      </c>
      <c r="J239" s="143" t="s">
        <v>158</v>
      </c>
      <c r="K239" s="143"/>
      <c r="L239" s="94"/>
    </row>
    <row r="240" spans="1:12" s="95" customFormat="1" ht="18" customHeight="1">
      <c r="A240" s="87"/>
      <c r="B240" s="88"/>
      <c r="C240" s="130"/>
      <c r="D240" s="88">
        <v>4430</v>
      </c>
      <c r="E240" s="90"/>
      <c r="F240" s="87" t="s">
        <v>45</v>
      </c>
      <c r="G240" s="91">
        <v>515</v>
      </c>
      <c r="H240" s="120">
        <v>513</v>
      </c>
      <c r="I240" s="56">
        <f t="shared" si="8"/>
        <v>99.6116504854369</v>
      </c>
      <c r="J240" s="143" t="s">
        <v>159</v>
      </c>
      <c r="K240" s="143"/>
      <c r="L240" s="94"/>
    </row>
    <row r="241" spans="1:12" s="97" customFormat="1" ht="18" customHeight="1">
      <c r="A241" s="87"/>
      <c r="B241" s="88"/>
      <c r="C241" s="104"/>
      <c r="D241" s="88">
        <v>4440</v>
      </c>
      <c r="E241" s="90"/>
      <c r="F241" s="87" t="s">
        <v>47</v>
      </c>
      <c r="G241" s="91">
        <v>42981</v>
      </c>
      <c r="H241" s="120">
        <v>42981</v>
      </c>
      <c r="I241" s="56">
        <f t="shared" si="8"/>
        <v>100</v>
      </c>
      <c r="J241" s="143" t="s">
        <v>106</v>
      </c>
      <c r="K241" s="143"/>
      <c r="L241" s="94"/>
    </row>
    <row r="242" spans="1:12" s="97" customFormat="1" ht="29.25" customHeight="1">
      <c r="A242" s="87"/>
      <c r="B242" s="88"/>
      <c r="C242" s="104"/>
      <c r="D242" s="88">
        <v>4480</v>
      </c>
      <c r="E242" s="90"/>
      <c r="F242" s="87" t="s">
        <v>49</v>
      </c>
      <c r="G242" s="91">
        <v>19</v>
      </c>
      <c r="H242" s="120">
        <v>18</v>
      </c>
      <c r="I242" s="92">
        <f t="shared" si="8"/>
        <v>94.73684210526315</v>
      </c>
      <c r="J242" s="93" t="s">
        <v>116</v>
      </c>
      <c r="K242" s="93"/>
      <c r="L242" s="94"/>
    </row>
    <row r="243" spans="1:12" s="95" customFormat="1" ht="18" customHeight="1">
      <c r="A243" s="58"/>
      <c r="B243" s="59"/>
      <c r="C243" s="99">
        <v>80146</v>
      </c>
      <c r="D243" s="59"/>
      <c r="E243" s="61"/>
      <c r="F243" s="100" t="s">
        <v>53</v>
      </c>
      <c r="G243" s="101">
        <f>SUM(G244)</f>
        <v>1900</v>
      </c>
      <c r="H243" s="152">
        <f>SUM(H244)</f>
        <v>1900</v>
      </c>
      <c r="I243" s="71">
        <f t="shared" si="8"/>
        <v>100</v>
      </c>
      <c r="J243" s="103"/>
      <c r="K243" s="103"/>
      <c r="L243" s="94"/>
    </row>
    <row r="244" spans="1:12" s="97" customFormat="1" ht="28.5" customHeight="1">
      <c r="A244" s="87"/>
      <c r="B244" s="88"/>
      <c r="C244" s="99"/>
      <c r="D244" s="88">
        <v>4300</v>
      </c>
      <c r="E244" s="90"/>
      <c r="F244" s="87" t="s">
        <v>41</v>
      </c>
      <c r="G244" s="91">
        <v>1900</v>
      </c>
      <c r="H244" s="120">
        <v>1900</v>
      </c>
      <c r="I244" s="56">
        <f t="shared" si="8"/>
        <v>100</v>
      </c>
      <c r="J244" s="93" t="s">
        <v>160</v>
      </c>
      <c r="K244" s="93"/>
      <c r="L244" s="94"/>
    </row>
    <row r="245" spans="1:12" s="95" customFormat="1" ht="17.25" customHeight="1">
      <c r="A245" s="58"/>
      <c r="B245" s="59"/>
      <c r="C245" s="99">
        <v>85401</v>
      </c>
      <c r="D245" s="59"/>
      <c r="E245" s="61"/>
      <c r="F245" s="58" t="s">
        <v>104</v>
      </c>
      <c r="G245" s="49">
        <f>SUM(G246:G250)</f>
        <v>32841</v>
      </c>
      <c r="H245" s="49">
        <f>SUM(H246:H250)</f>
        <v>32585</v>
      </c>
      <c r="I245" s="50">
        <f t="shared" si="8"/>
        <v>99.22048658688834</v>
      </c>
      <c r="J245" s="153"/>
      <c r="K245" s="153"/>
      <c r="L245" s="94"/>
    </row>
    <row r="246" spans="1:12" s="97" customFormat="1" ht="28.5" customHeight="1">
      <c r="A246" s="87"/>
      <c r="B246" s="88"/>
      <c r="C246" s="130"/>
      <c r="D246" s="88">
        <v>4010</v>
      </c>
      <c r="E246" s="90"/>
      <c r="F246" s="87" t="s">
        <v>24</v>
      </c>
      <c r="G246" s="91">
        <v>24912</v>
      </c>
      <c r="H246" s="120">
        <v>24724</v>
      </c>
      <c r="I246" s="56">
        <f t="shared" si="8"/>
        <v>99.24534360950545</v>
      </c>
      <c r="J246" s="143" t="s">
        <v>93</v>
      </c>
      <c r="K246" s="143"/>
      <c r="L246" s="94"/>
    </row>
    <row r="247" spans="1:12" s="97" customFormat="1" ht="17.25" customHeight="1">
      <c r="A247" s="87"/>
      <c r="B247" s="90"/>
      <c r="C247" s="130"/>
      <c r="D247" s="127">
        <v>4040</v>
      </c>
      <c r="E247" s="90"/>
      <c r="F247" s="87" t="s">
        <v>26</v>
      </c>
      <c r="G247" s="91">
        <v>1309</v>
      </c>
      <c r="H247" s="120">
        <v>1309</v>
      </c>
      <c r="I247" s="56">
        <f t="shared" si="8"/>
        <v>100</v>
      </c>
      <c r="J247" s="143" t="s">
        <v>109</v>
      </c>
      <c r="K247" s="143"/>
      <c r="L247" s="94"/>
    </row>
    <row r="248" spans="1:12" s="97" customFormat="1" ht="17.25" customHeight="1">
      <c r="A248" s="87"/>
      <c r="B248" s="90"/>
      <c r="C248" s="130"/>
      <c r="D248" s="127">
        <v>4110</v>
      </c>
      <c r="E248" s="90"/>
      <c r="F248" s="87" t="s">
        <v>28</v>
      </c>
      <c r="G248" s="91">
        <v>4829</v>
      </c>
      <c r="H248" s="120">
        <v>4762</v>
      </c>
      <c r="I248" s="56">
        <f t="shared" si="8"/>
        <v>98.61254918202526</v>
      </c>
      <c r="J248" s="143" t="s">
        <v>95</v>
      </c>
      <c r="K248" s="143"/>
      <c r="L248" s="94"/>
    </row>
    <row r="249" spans="1:12" s="97" customFormat="1" ht="17.25" customHeight="1">
      <c r="A249" s="87"/>
      <c r="B249" s="90"/>
      <c r="C249" s="130"/>
      <c r="D249" s="127">
        <v>4120</v>
      </c>
      <c r="E249" s="90"/>
      <c r="F249" s="87" t="s">
        <v>30</v>
      </c>
      <c r="G249" s="91">
        <v>650</v>
      </c>
      <c r="H249" s="120">
        <v>649</v>
      </c>
      <c r="I249" s="56">
        <f t="shared" si="8"/>
        <v>99.84615384615385</v>
      </c>
      <c r="J249" s="143" t="s">
        <v>96</v>
      </c>
      <c r="K249" s="143"/>
      <c r="L249" s="94"/>
    </row>
    <row r="250" spans="1:12" s="97" customFormat="1" ht="18.75" customHeight="1">
      <c r="A250" s="87"/>
      <c r="B250" s="90"/>
      <c r="C250" s="130"/>
      <c r="D250" s="127">
        <v>4440</v>
      </c>
      <c r="E250" s="90"/>
      <c r="F250" s="87" t="s">
        <v>47</v>
      </c>
      <c r="G250" s="91">
        <v>1141</v>
      </c>
      <c r="H250" s="120">
        <v>1141</v>
      </c>
      <c r="I250" s="56">
        <f t="shared" si="8"/>
        <v>100</v>
      </c>
      <c r="J250" s="148" t="s">
        <v>106</v>
      </c>
      <c r="K250" s="148"/>
      <c r="L250" s="94"/>
    </row>
    <row r="251" spans="1:12" s="12" customFormat="1" ht="18" customHeight="1">
      <c r="A251" s="105"/>
      <c r="B251" s="105"/>
      <c r="C251" s="154"/>
      <c r="D251" s="105"/>
      <c r="E251" s="107"/>
      <c r="F251" s="105"/>
      <c r="G251" s="108"/>
      <c r="H251" s="108"/>
      <c r="I251" s="50"/>
      <c r="J251" s="109"/>
      <c r="K251" s="109"/>
      <c r="L251" s="7"/>
    </row>
    <row r="252" spans="1:12" s="82" customFormat="1" ht="17.25" customHeight="1">
      <c r="A252" s="75" t="s">
        <v>161</v>
      </c>
      <c r="B252" s="75"/>
      <c r="C252" s="110"/>
      <c r="D252" s="75"/>
      <c r="E252" s="111"/>
      <c r="F252" s="75" t="s">
        <v>162</v>
      </c>
      <c r="G252" s="112">
        <f>SUM(G253:G258)/2</f>
        <v>474061</v>
      </c>
      <c r="H252" s="112">
        <f>SUM(H253:H258)/2</f>
        <v>473851</v>
      </c>
      <c r="I252" s="113">
        <f aca="true" t="shared" si="9" ref="I252:I258">H252/G252*100</f>
        <v>99.95570190334155</v>
      </c>
      <c r="J252" s="81"/>
      <c r="K252" s="81"/>
      <c r="L252" s="7"/>
    </row>
    <row r="253" spans="1:12" s="86" customFormat="1" ht="18.75" customHeight="1">
      <c r="A253" s="58"/>
      <c r="B253" s="59"/>
      <c r="C253" s="60">
        <v>80110</v>
      </c>
      <c r="D253" s="59"/>
      <c r="E253" s="61"/>
      <c r="F253" s="58" t="s">
        <v>90</v>
      </c>
      <c r="G253" s="49">
        <f>SUM(G254:G258)</f>
        <v>474061</v>
      </c>
      <c r="H253" s="49">
        <f>SUM(H254:H258)</f>
        <v>473851</v>
      </c>
      <c r="I253" s="50">
        <f t="shared" si="9"/>
        <v>99.95570190334155</v>
      </c>
      <c r="J253" s="84"/>
      <c r="K253" s="84"/>
      <c r="L253" s="85"/>
    </row>
    <row r="254" spans="1:12" s="95" customFormat="1" ht="32.25" customHeight="1">
      <c r="A254" s="87"/>
      <c r="B254" s="88"/>
      <c r="C254" s="89"/>
      <c r="D254" s="88">
        <v>4010</v>
      </c>
      <c r="E254" s="90"/>
      <c r="F254" s="87" t="s">
        <v>24</v>
      </c>
      <c r="G254" s="91">
        <v>348884</v>
      </c>
      <c r="H254" s="120">
        <v>348855</v>
      </c>
      <c r="I254" s="56">
        <f t="shared" si="9"/>
        <v>99.99168778161223</v>
      </c>
      <c r="J254" s="148" t="s">
        <v>93</v>
      </c>
      <c r="K254" s="148"/>
      <c r="L254" s="94"/>
    </row>
    <row r="255" spans="1:12" s="97" customFormat="1" ht="18" customHeight="1">
      <c r="A255" s="87"/>
      <c r="B255" s="88"/>
      <c r="C255" s="96"/>
      <c r="D255" s="88">
        <v>4040</v>
      </c>
      <c r="E255" s="90"/>
      <c r="F255" s="121" t="s">
        <v>163</v>
      </c>
      <c r="G255" s="122">
        <v>27494</v>
      </c>
      <c r="H255" s="123">
        <v>27494</v>
      </c>
      <c r="I255" s="124">
        <f t="shared" si="9"/>
        <v>100</v>
      </c>
      <c r="J255" s="143" t="s">
        <v>94</v>
      </c>
      <c r="K255" s="143"/>
      <c r="L255" s="94"/>
    </row>
    <row r="256" spans="1:12" s="95" customFormat="1" ht="18" customHeight="1">
      <c r="A256" s="87"/>
      <c r="B256" s="88"/>
      <c r="C256" s="96"/>
      <c r="D256" s="88">
        <v>4110</v>
      </c>
      <c r="E256" s="90"/>
      <c r="F256" s="87" t="s">
        <v>28</v>
      </c>
      <c r="G256" s="91">
        <v>66765</v>
      </c>
      <c r="H256" s="120">
        <v>66585</v>
      </c>
      <c r="I256" s="56">
        <f t="shared" si="9"/>
        <v>99.73039766344641</v>
      </c>
      <c r="J256" s="143" t="s">
        <v>95</v>
      </c>
      <c r="K256" s="143"/>
      <c r="L256" s="94"/>
    </row>
    <row r="257" spans="1:12" s="95" customFormat="1" ht="18" customHeight="1">
      <c r="A257" s="87"/>
      <c r="B257" s="88"/>
      <c r="C257" s="96"/>
      <c r="D257" s="88">
        <v>4120</v>
      </c>
      <c r="E257" s="90"/>
      <c r="F257" s="87" t="s">
        <v>30</v>
      </c>
      <c r="G257" s="91">
        <v>9069</v>
      </c>
      <c r="H257" s="120">
        <v>9068</v>
      </c>
      <c r="I257" s="56">
        <f t="shared" si="9"/>
        <v>99.98897342595654</v>
      </c>
      <c r="J257" s="143" t="s">
        <v>96</v>
      </c>
      <c r="K257" s="143"/>
      <c r="L257" s="94"/>
    </row>
    <row r="258" spans="1:12" s="97" customFormat="1" ht="17.25" customHeight="1">
      <c r="A258" s="121"/>
      <c r="B258" s="140"/>
      <c r="C258" s="99"/>
      <c r="D258" s="140">
        <v>4440</v>
      </c>
      <c r="E258" s="141"/>
      <c r="F258" s="121" t="s">
        <v>47</v>
      </c>
      <c r="G258" s="122">
        <v>21849</v>
      </c>
      <c r="H258" s="123">
        <v>21849</v>
      </c>
      <c r="I258" s="124">
        <f t="shared" si="9"/>
        <v>100</v>
      </c>
      <c r="J258" s="148" t="s">
        <v>106</v>
      </c>
      <c r="K258" s="148"/>
      <c r="L258" s="94"/>
    </row>
    <row r="259" spans="1:12" s="97" customFormat="1" ht="18.75" customHeight="1">
      <c r="A259" s="121"/>
      <c r="B259" s="140"/>
      <c r="C259" s="99"/>
      <c r="D259" s="140"/>
      <c r="E259" s="141"/>
      <c r="F259" s="121"/>
      <c r="G259" s="122"/>
      <c r="H259" s="123"/>
      <c r="I259" s="133"/>
      <c r="J259" s="155"/>
      <c r="K259" s="156"/>
      <c r="L259" s="94"/>
    </row>
    <row r="260" spans="1:12" s="82" customFormat="1" ht="18" customHeight="1">
      <c r="A260" s="75" t="s">
        <v>164</v>
      </c>
      <c r="B260" s="75"/>
      <c r="C260" s="110"/>
      <c r="D260" s="75"/>
      <c r="E260" s="111"/>
      <c r="F260" s="75" t="s">
        <v>165</v>
      </c>
      <c r="G260" s="112">
        <f>SUM(G261:G268)/2</f>
        <v>399670</v>
      </c>
      <c r="H260" s="112">
        <f>SUM(H261:H268)/2</f>
        <v>395245</v>
      </c>
      <c r="I260" s="113">
        <f aca="true" t="shared" si="10" ref="I260:I268">H260/G260*100</f>
        <v>98.8928365901869</v>
      </c>
      <c r="J260" s="81"/>
      <c r="K260" s="81"/>
      <c r="L260" s="7"/>
    </row>
    <row r="261" spans="1:12" s="86" customFormat="1" ht="18" customHeight="1">
      <c r="A261" s="58"/>
      <c r="B261" s="59"/>
      <c r="C261" s="60">
        <v>75022</v>
      </c>
      <c r="D261" s="59"/>
      <c r="E261" s="61"/>
      <c r="F261" s="58" t="s">
        <v>166</v>
      </c>
      <c r="G261" s="49">
        <f>SUM(G262:G268)</f>
        <v>399670</v>
      </c>
      <c r="H261" s="49">
        <f>SUM(H262:H268)</f>
        <v>395245</v>
      </c>
      <c r="I261" s="83">
        <f t="shared" si="10"/>
        <v>98.8928365901869</v>
      </c>
      <c r="J261" s="84"/>
      <c r="K261" s="84"/>
      <c r="L261" s="85"/>
    </row>
    <row r="262" spans="1:12" s="95" customFormat="1" ht="18" customHeight="1">
      <c r="A262" s="87"/>
      <c r="B262" s="88"/>
      <c r="C262" s="89"/>
      <c r="D262" s="88">
        <v>3030</v>
      </c>
      <c r="E262" s="90"/>
      <c r="F262" s="87" t="s">
        <v>167</v>
      </c>
      <c r="G262" s="91">
        <v>323590</v>
      </c>
      <c r="H262" s="91">
        <v>323590</v>
      </c>
      <c r="I262" s="56">
        <f t="shared" si="10"/>
        <v>100</v>
      </c>
      <c r="J262" s="93" t="s">
        <v>168</v>
      </c>
      <c r="K262" s="93"/>
      <c r="L262" s="94"/>
    </row>
    <row r="263" spans="1:12" s="95" customFormat="1" ht="32.25" customHeight="1">
      <c r="A263" s="87"/>
      <c r="B263" s="88"/>
      <c r="C263" s="96"/>
      <c r="D263" s="88">
        <v>4210</v>
      </c>
      <c r="E263" s="90"/>
      <c r="F263" s="121" t="s">
        <v>31</v>
      </c>
      <c r="G263" s="122">
        <v>19300</v>
      </c>
      <c r="H263" s="122">
        <v>16109</v>
      </c>
      <c r="I263" s="133">
        <f t="shared" si="10"/>
        <v>83.46632124352331</v>
      </c>
      <c r="J263" s="93" t="s">
        <v>169</v>
      </c>
      <c r="K263" s="93"/>
      <c r="L263" s="94"/>
    </row>
    <row r="264" spans="1:12" s="95" customFormat="1" ht="18" customHeight="1">
      <c r="A264" s="87"/>
      <c r="B264" s="88"/>
      <c r="C264" s="96"/>
      <c r="D264" s="88">
        <v>4260</v>
      </c>
      <c r="E264" s="90"/>
      <c r="F264" s="87" t="s">
        <v>35</v>
      </c>
      <c r="G264" s="91">
        <v>2850</v>
      </c>
      <c r="H264" s="91">
        <v>2420</v>
      </c>
      <c r="I264" s="92">
        <f t="shared" si="10"/>
        <v>84.91228070175438</v>
      </c>
      <c r="J264" s="93" t="s">
        <v>170</v>
      </c>
      <c r="K264" s="93"/>
      <c r="L264" s="94"/>
    </row>
    <row r="265" spans="1:12" s="95" customFormat="1" ht="18" customHeight="1">
      <c r="A265" s="87"/>
      <c r="B265" s="88"/>
      <c r="C265" s="96"/>
      <c r="D265" s="88">
        <v>4300</v>
      </c>
      <c r="E265" s="90"/>
      <c r="F265" s="87" t="s">
        <v>41</v>
      </c>
      <c r="G265" s="91">
        <v>20300</v>
      </c>
      <c r="H265" s="157">
        <v>19592</v>
      </c>
      <c r="I265" s="158">
        <f t="shared" si="10"/>
        <v>96.51231527093596</v>
      </c>
      <c r="J265" s="93" t="s">
        <v>171</v>
      </c>
      <c r="K265" s="93"/>
      <c r="L265" s="94"/>
    </row>
    <row r="266" spans="1:12" s="97" customFormat="1" ht="18.75" customHeight="1">
      <c r="A266" s="87"/>
      <c r="B266" s="88"/>
      <c r="C266" s="96"/>
      <c r="D266" s="88">
        <v>4410</v>
      </c>
      <c r="E266" s="90"/>
      <c r="F266" s="87" t="s">
        <v>67</v>
      </c>
      <c r="G266" s="91">
        <v>700</v>
      </c>
      <c r="H266" s="91">
        <v>620</v>
      </c>
      <c r="I266" s="92">
        <f t="shared" si="10"/>
        <v>88.57142857142857</v>
      </c>
      <c r="J266" s="93" t="s">
        <v>172</v>
      </c>
      <c r="K266" s="93"/>
      <c r="L266" s="94"/>
    </row>
    <row r="267" spans="1:12" s="97" customFormat="1" ht="18.75" customHeight="1">
      <c r="A267" s="87"/>
      <c r="B267" s="88"/>
      <c r="C267" s="96"/>
      <c r="D267" s="88">
        <v>4420</v>
      </c>
      <c r="E267" s="90"/>
      <c r="F267" s="87" t="s">
        <v>173</v>
      </c>
      <c r="G267" s="91">
        <v>1130</v>
      </c>
      <c r="H267" s="91">
        <v>1123</v>
      </c>
      <c r="I267" s="92">
        <f t="shared" si="10"/>
        <v>99.38053097345133</v>
      </c>
      <c r="J267" s="93" t="s">
        <v>174</v>
      </c>
      <c r="K267" s="93"/>
      <c r="L267" s="94"/>
    </row>
    <row r="268" spans="1:12" s="95" customFormat="1" ht="30.75" customHeight="1">
      <c r="A268" s="87"/>
      <c r="B268" s="88"/>
      <c r="C268" s="99"/>
      <c r="D268" s="88">
        <v>4430</v>
      </c>
      <c r="E268" s="90"/>
      <c r="F268" s="87" t="s">
        <v>45</v>
      </c>
      <c r="G268" s="91">
        <v>31800</v>
      </c>
      <c r="H268" s="91">
        <v>31791</v>
      </c>
      <c r="I268" s="92">
        <f t="shared" si="10"/>
        <v>99.97169811320755</v>
      </c>
      <c r="J268" s="98" t="s">
        <v>175</v>
      </c>
      <c r="K268" s="98"/>
      <c r="L268" s="94"/>
    </row>
    <row r="269" spans="1:12" s="95" customFormat="1" ht="17.25" customHeight="1">
      <c r="A269" s="87"/>
      <c r="B269" s="88"/>
      <c r="C269" s="99"/>
      <c r="D269" s="88"/>
      <c r="E269" s="90"/>
      <c r="F269" s="87"/>
      <c r="G269" s="91"/>
      <c r="H269" s="91"/>
      <c r="I269" s="92"/>
      <c r="J269" s="109"/>
      <c r="K269" s="109"/>
      <c r="L269" s="94"/>
    </row>
    <row r="270" spans="1:12" s="167" customFormat="1" ht="15.75" customHeight="1">
      <c r="A270" s="159"/>
      <c r="B270" s="160"/>
      <c r="C270" s="161"/>
      <c r="D270" s="160"/>
      <c r="E270" s="162"/>
      <c r="F270" s="163" t="s">
        <v>176</v>
      </c>
      <c r="G270" s="164">
        <f>SUM(G271:G277)/2</f>
        <v>115550</v>
      </c>
      <c r="H270" s="164">
        <f>SUM(H271:H277)/2</f>
        <v>115547</v>
      </c>
      <c r="I270" s="165">
        <f aca="true" t="shared" si="11" ref="I270:I277">H270/G270*100</f>
        <v>99.99740372133276</v>
      </c>
      <c r="J270" s="81"/>
      <c r="K270" s="81"/>
      <c r="L270" s="166"/>
    </row>
    <row r="271" spans="1:12" s="95" customFormat="1" ht="17.25" customHeight="1">
      <c r="A271" s="168"/>
      <c r="B271" s="168"/>
      <c r="C271" s="60">
        <v>75411</v>
      </c>
      <c r="D271" s="168"/>
      <c r="E271" s="48"/>
      <c r="F271" s="169" t="s">
        <v>177</v>
      </c>
      <c r="G271" s="170">
        <f>SUM(G272:G277)</f>
        <v>115550</v>
      </c>
      <c r="H271" s="170">
        <f>SUM(H272:H277)</f>
        <v>115547</v>
      </c>
      <c r="I271" s="171">
        <f t="shared" si="11"/>
        <v>99.99740372133276</v>
      </c>
      <c r="J271" s="103"/>
      <c r="K271" s="103"/>
      <c r="L271" s="172"/>
    </row>
    <row r="272" spans="1:12" s="97" customFormat="1" ht="60" customHeight="1">
      <c r="A272" s="168"/>
      <c r="B272" s="168"/>
      <c r="C272" s="96"/>
      <c r="D272" s="88">
        <v>4210</v>
      </c>
      <c r="E272" s="90"/>
      <c r="F272" s="87" t="s">
        <v>31</v>
      </c>
      <c r="G272" s="91">
        <v>60850</v>
      </c>
      <c r="H272" s="91">
        <v>60850</v>
      </c>
      <c r="I272" s="173">
        <f t="shared" si="11"/>
        <v>100</v>
      </c>
      <c r="J272" s="93" t="s">
        <v>178</v>
      </c>
      <c r="K272" s="93"/>
      <c r="L272" s="94"/>
    </row>
    <row r="273" spans="1:12" s="95" customFormat="1" ht="17.25" customHeight="1">
      <c r="A273" s="168"/>
      <c r="B273" s="168"/>
      <c r="C273" s="96"/>
      <c r="D273" s="88">
        <v>4260</v>
      </c>
      <c r="E273" s="90"/>
      <c r="F273" s="87" t="s">
        <v>35</v>
      </c>
      <c r="G273" s="91">
        <v>11700</v>
      </c>
      <c r="H273" s="91">
        <v>11698</v>
      </c>
      <c r="I273" s="173">
        <f t="shared" si="11"/>
        <v>99.98290598290598</v>
      </c>
      <c r="J273" s="93" t="s">
        <v>179</v>
      </c>
      <c r="K273" s="93"/>
      <c r="L273" s="94"/>
    </row>
    <row r="274" spans="1:12" s="95" customFormat="1" ht="18.75" customHeight="1">
      <c r="A274" s="168"/>
      <c r="B274" s="168"/>
      <c r="C274" s="96"/>
      <c r="D274" s="88">
        <v>4270</v>
      </c>
      <c r="E274" s="90"/>
      <c r="F274" s="87" t="s">
        <v>37</v>
      </c>
      <c r="G274" s="91">
        <v>4500</v>
      </c>
      <c r="H274" s="91">
        <v>4499</v>
      </c>
      <c r="I274" s="173">
        <f t="shared" si="11"/>
        <v>99.97777777777777</v>
      </c>
      <c r="J274" s="93" t="s">
        <v>180</v>
      </c>
      <c r="K274" s="93"/>
      <c r="L274" s="94"/>
    </row>
    <row r="275" spans="1:12" s="95" customFormat="1" ht="17.25" customHeight="1">
      <c r="A275" s="168"/>
      <c r="B275" s="168"/>
      <c r="C275" s="96"/>
      <c r="D275" s="174">
        <v>4300</v>
      </c>
      <c r="E275" s="175"/>
      <c r="F275" s="87" t="s">
        <v>41</v>
      </c>
      <c r="G275" s="176">
        <v>6000</v>
      </c>
      <c r="H275" s="176">
        <v>6000</v>
      </c>
      <c r="I275" s="173">
        <f t="shared" si="11"/>
        <v>100</v>
      </c>
      <c r="J275" s="93" t="s">
        <v>181</v>
      </c>
      <c r="K275" s="93"/>
      <c r="L275" s="94"/>
    </row>
    <row r="276" spans="1:12" s="95" customFormat="1" ht="16.5" customHeight="1">
      <c r="A276" s="168"/>
      <c r="B276" s="168"/>
      <c r="C276" s="96"/>
      <c r="D276" s="88">
        <v>6050</v>
      </c>
      <c r="E276" s="90"/>
      <c r="F276" s="87" t="s">
        <v>182</v>
      </c>
      <c r="G276" s="91">
        <v>15000</v>
      </c>
      <c r="H276" s="91">
        <v>15000</v>
      </c>
      <c r="I276" s="173">
        <f t="shared" si="11"/>
        <v>100</v>
      </c>
      <c r="J276" s="93" t="s">
        <v>183</v>
      </c>
      <c r="K276" s="93"/>
      <c r="L276" s="94"/>
    </row>
    <row r="277" spans="1:12" s="95" customFormat="1" ht="27" customHeight="1">
      <c r="A277" s="168"/>
      <c r="B277" s="168"/>
      <c r="C277" s="99"/>
      <c r="D277" s="88">
        <v>6060</v>
      </c>
      <c r="E277" s="90"/>
      <c r="F277" s="87" t="s">
        <v>86</v>
      </c>
      <c r="G277" s="91">
        <v>17500</v>
      </c>
      <c r="H277" s="91">
        <v>17500</v>
      </c>
      <c r="I277" s="173">
        <f t="shared" si="11"/>
        <v>100</v>
      </c>
      <c r="J277" s="98" t="s">
        <v>184</v>
      </c>
      <c r="K277" s="98"/>
      <c r="L277" s="94"/>
    </row>
    <row r="278" spans="1:12" s="95" customFormat="1" ht="17.25" customHeight="1">
      <c r="A278" s="87"/>
      <c r="B278" s="88"/>
      <c r="C278" s="99"/>
      <c r="D278" s="88"/>
      <c r="E278" s="90"/>
      <c r="F278" s="87"/>
      <c r="G278" s="91"/>
      <c r="H278" s="91"/>
      <c r="I278" s="92"/>
      <c r="J278" s="109"/>
      <c r="K278" s="109"/>
      <c r="L278" s="94"/>
    </row>
    <row r="279" spans="1:12" s="82" customFormat="1" ht="15.75" customHeight="1">
      <c r="A279" s="75" t="s">
        <v>185</v>
      </c>
      <c r="B279" s="75"/>
      <c r="C279" s="110"/>
      <c r="D279" s="75"/>
      <c r="E279" s="111"/>
      <c r="F279" s="75" t="s">
        <v>186</v>
      </c>
      <c r="G279" s="112">
        <f>SUM(G280:G285)/2</f>
        <v>88493</v>
      </c>
      <c r="H279" s="112">
        <f>SUM(H280:H285)/2</f>
        <v>87279</v>
      </c>
      <c r="I279" s="113">
        <f aca="true" t="shared" si="12" ref="I279:I285">H279/G279*100</f>
        <v>98.62814007887629</v>
      </c>
      <c r="J279" s="81"/>
      <c r="K279" s="81"/>
      <c r="L279" s="7"/>
    </row>
    <row r="280" spans="1:12" s="86" customFormat="1" ht="17.25" customHeight="1">
      <c r="A280" s="100"/>
      <c r="B280" s="66"/>
      <c r="C280" s="67">
        <v>80130</v>
      </c>
      <c r="D280" s="66"/>
      <c r="E280" s="68"/>
      <c r="F280" s="100" t="s">
        <v>187</v>
      </c>
      <c r="G280" s="101">
        <f>SUM(G281:G285)</f>
        <v>88493</v>
      </c>
      <c r="H280" s="101">
        <f>SUM(H281:H285)</f>
        <v>87279</v>
      </c>
      <c r="I280" s="71">
        <f t="shared" si="12"/>
        <v>98.62814007887629</v>
      </c>
      <c r="J280" s="114"/>
      <c r="K280" s="114"/>
      <c r="L280" s="85"/>
    </row>
    <row r="281" spans="1:12" s="150" customFormat="1" ht="30.75" customHeight="1">
      <c r="A281" s="87"/>
      <c r="B281" s="88"/>
      <c r="C281" s="177"/>
      <c r="D281" s="88">
        <v>4010</v>
      </c>
      <c r="E281" s="90"/>
      <c r="F281" s="121" t="s">
        <v>60</v>
      </c>
      <c r="G281" s="122">
        <v>55793</v>
      </c>
      <c r="H281" s="122">
        <v>55793</v>
      </c>
      <c r="I281" s="124">
        <f t="shared" si="12"/>
        <v>100</v>
      </c>
      <c r="J281" s="143" t="s">
        <v>93</v>
      </c>
      <c r="K281" s="143"/>
      <c r="L281" s="149"/>
    </row>
    <row r="282" spans="1:12" s="150" customFormat="1" ht="17.25" customHeight="1">
      <c r="A282" s="87"/>
      <c r="B282" s="88"/>
      <c r="C282" s="178"/>
      <c r="D282" s="88">
        <v>4040</v>
      </c>
      <c r="E282" s="90"/>
      <c r="F282" s="87" t="s">
        <v>188</v>
      </c>
      <c r="G282" s="91">
        <v>15692</v>
      </c>
      <c r="H282" s="91">
        <v>15681</v>
      </c>
      <c r="I282" s="56">
        <f t="shared" si="12"/>
        <v>99.929900586286</v>
      </c>
      <c r="J282" s="143" t="s">
        <v>94</v>
      </c>
      <c r="K282" s="143"/>
      <c r="L282" s="149"/>
    </row>
    <row r="283" spans="1:12" s="150" customFormat="1" ht="17.25" customHeight="1">
      <c r="A283" s="87"/>
      <c r="B283" s="88"/>
      <c r="C283" s="178"/>
      <c r="D283" s="88">
        <v>4110</v>
      </c>
      <c r="E283" s="90"/>
      <c r="F283" s="87" t="s">
        <v>28</v>
      </c>
      <c r="G283" s="91">
        <v>10727</v>
      </c>
      <c r="H283" s="91">
        <v>10726</v>
      </c>
      <c r="I283" s="56">
        <f t="shared" si="12"/>
        <v>99.99067772909481</v>
      </c>
      <c r="J283" s="143" t="s">
        <v>95</v>
      </c>
      <c r="K283" s="143"/>
      <c r="L283" s="149"/>
    </row>
    <row r="284" spans="1:12" s="150" customFormat="1" ht="18" customHeight="1">
      <c r="A284" s="87"/>
      <c r="B284" s="88"/>
      <c r="C284" s="178"/>
      <c r="D284" s="88">
        <v>4120</v>
      </c>
      <c r="E284" s="90"/>
      <c r="F284" s="87" t="s">
        <v>30</v>
      </c>
      <c r="G284" s="91">
        <v>1499</v>
      </c>
      <c r="H284" s="91">
        <v>1499</v>
      </c>
      <c r="I284" s="56">
        <f t="shared" si="12"/>
        <v>100</v>
      </c>
      <c r="J284" s="143" t="s">
        <v>96</v>
      </c>
      <c r="K284" s="143"/>
      <c r="L284" s="149"/>
    </row>
    <row r="285" spans="1:12" s="95" customFormat="1" ht="17.25" customHeight="1">
      <c r="A285" s="87"/>
      <c r="B285" s="88"/>
      <c r="C285" s="179"/>
      <c r="D285" s="88">
        <v>4440</v>
      </c>
      <c r="E285" s="90"/>
      <c r="F285" s="87" t="s">
        <v>47</v>
      </c>
      <c r="G285" s="91">
        <v>4782</v>
      </c>
      <c r="H285" s="91">
        <v>3580</v>
      </c>
      <c r="I285" s="92">
        <f t="shared" si="12"/>
        <v>74.86407360936846</v>
      </c>
      <c r="J285" s="148" t="s">
        <v>106</v>
      </c>
      <c r="K285" s="148"/>
      <c r="L285" s="94"/>
    </row>
    <row r="286" spans="1:12" s="12" customFormat="1" ht="17.25" customHeight="1">
      <c r="A286" s="180"/>
      <c r="B286" s="180"/>
      <c r="C286" s="181"/>
      <c r="D286" s="180"/>
      <c r="E286" s="182"/>
      <c r="F286" s="105"/>
      <c r="G286" s="183"/>
      <c r="H286" s="183"/>
      <c r="I286" s="180"/>
      <c r="J286" s="131"/>
      <c r="K286" s="131"/>
      <c r="L286" s="7"/>
    </row>
    <row r="287" spans="1:12" s="82" customFormat="1" ht="17.25" customHeight="1">
      <c r="A287" s="75" t="s">
        <v>189</v>
      </c>
      <c r="B287" s="75"/>
      <c r="C287" s="110"/>
      <c r="D287" s="75"/>
      <c r="E287" s="111"/>
      <c r="F287" s="75" t="s">
        <v>190</v>
      </c>
      <c r="G287" s="112">
        <f>SUM(G288:G315)/2</f>
        <v>2848736</v>
      </c>
      <c r="H287" s="112">
        <f>SUM(H288:H315)/2</f>
        <v>2826608</v>
      </c>
      <c r="I287" s="113">
        <f aca="true" t="shared" si="13" ref="I287:I315">H287/G287*100</f>
        <v>99.22323444503107</v>
      </c>
      <c r="J287" s="81"/>
      <c r="K287" s="81"/>
      <c r="L287" s="7"/>
    </row>
    <row r="288" spans="1:12" s="86" customFormat="1" ht="17.25" customHeight="1">
      <c r="A288" s="58"/>
      <c r="B288" s="59"/>
      <c r="C288" s="60">
        <v>80120</v>
      </c>
      <c r="D288" s="59"/>
      <c r="E288" s="61"/>
      <c r="F288" s="58" t="s">
        <v>191</v>
      </c>
      <c r="G288" s="49">
        <f>SUM(G289:G306)</f>
        <v>2836638</v>
      </c>
      <c r="H288" s="49">
        <f>SUM(H289:H306)</f>
        <v>2816465</v>
      </c>
      <c r="I288" s="50">
        <f t="shared" si="13"/>
        <v>99.28884122683262</v>
      </c>
      <c r="J288" s="114"/>
      <c r="K288" s="114"/>
      <c r="L288" s="85"/>
    </row>
    <row r="289" spans="1:12" s="116" customFormat="1" ht="29.25" customHeight="1">
      <c r="A289" s="87"/>
      <c r="B289" s="88"/>
      <c r="C289" s="115"/>
      <c r="D289" s="88">
        <v>3020</v>
      </c>
      <c r="E289" s="90"/>
      <c r="F289" s="87" t="s">
        <v>91</v>
      </c>
      <c r="G289" s="91">
        <v>6900</v>
      </c>
      <c r="H289" s="91">
        <v>6899</v>
      </c>
      <c r="I289" s="56">
        <f t="shared" si="13"/>
        <v>99.98550724637681</v>
      </c>
      <c r="J289" s="143" t="s">
        <v>92</v>
      </c>
      <c r="K289" s="143"/>
      <c r="L289" s="85"/>
    </row>
    <row r="290" spans="1:12" s="150" customFormat="1" ht="28.5" customHeight="1">
      <c r="A290" s="87"/>
      <c r="B290" s="90"/>
      <c r="C290" s="178"/>
      <c r="D290" s="127">
        <v>4010</v>
      </c>
      <c r="E290" s="90"/>
      <c r="F290" s="87" t="s">
        <v>60</v>
      </c>
      <c r="G290" s="91">
        <v>1922512</v>
      </c>
      <c r="H290" s="91">
        <v>1922150</v>
      </c>
      <c r="I290" s="56">
        <f t="shared" si="13"/>
        <v>99.98117046863688</v>
      </c>
      <c r="J290" s="143" t="s">
        <v>93</v>
      </c>
      <c r="K290" s="143"/>
      <c r="L290" s="149"/>
    </row>
    <row r="291" spans="1:12" s="150" customFormat="1" ht="18" customHeight="1">
      <c r="A291" s="87"/>
      <c r="B291" s="88"/>
      <c r="C291" s="178"/>
      <c r="D291" s="88">
        <v>4040</v>
      </c>
      <c r="E291" s="90"/>
      <c r="F291" s="87" t="s">
        <v>163</v>
      </c>
      <c r="G291" s="91">
        <v>126876</v>
      </c>
      <c r="H291" s="91">
        <v>126875</v>
      </c>
      <c r="I291" s="56">
        <f t="shared" si="13"/>
        <v>99.99921182887228</v>
      </c>
      <c r="J291" s="143" t="s">
        <v>147</v>
      </c>
      <c r="K291" s="143"/>
      <c r="L291" s="149"/>
    </row>
    <row r="292" spans="1:12" s="150" customFormat="1" ht="18" customHeight="1">
      <c r="A292" s="87"/>
      <c r="B292" s="88"/>
      <c r="C292" s="178"/>
      <c r="D292" s="88">
        <v>4110</v>
      </c>
      <c r="E292" s="90"/>
      <c r="F292" s="87" t="s">
        <v>28</v>
      </c>
      <c r="G292" s="91">
        <v>348179</v>
      </c>
      <c r="H292" s="91">
        <v>348172</v>
      </c>
      <c r="I292" s="56">
        <f t="shared" si="13"/>
        <v>99.99798953986311</v>
      </c>
      <c r="J292" s="143" t="s">
        <v>95</v>
      </c>
      <c r="K292" s="143"/>
      <c r="L292" s="149"/>
    </row>
    <row r="293" spans="1:12" s="95" customFormat="1" ht="17.25" customHeight="1">
      <c r="A293" s="87"/>
      <c r="B293" s="88"/>
      <c r="C293" s="178"/>
      <c r="D293" s="88">
        <v>4120</v>
      </c>
      <c r="E293" s="90"/>
      <c r="F293" s="87" t="s">
        <v>30</v>
      </c>
      <c r="G293" s="91">
        <v>48175</v>
      </c>
      <c r="H293" s="91">
        <v>48064</v>
      </c>
      <c r="I293" s="56">
        <f t="shared" si="13"/>
        <v>99.7695900363259</v>
      </c>
      <c r="J293" s="143" t="s">
        <v>96</v>
      </c>
      <c r="K293" s="143"/>
      <c r="L293" s="94"/>
    </row>
    <row r="294" spans="1:12" s="150" customFormat="1" ht="30" customHeight="1">
      <c r="A294" s="87"/>
      <c r="B294" s="88"/>
      <c r="C294" s="178"/>
      <c r="D294" s="88">
        <v>4210</v>
      </c>
      <c r="E294" s="90"/>
      <c r="F294" s="87" t="s">
        <v>31</v>
      </c>
      <c r="G294" s="91">
        <v>20346</v>
      </c>
      <c r="H294" s="91">
        <v>18677</v>
      </c>
      <c r="I294" s="92">
        <f t="shared" si="13"/>
        <v>91.79691339821096</v>
      </c>
      <c r="J294" s="143" t="s">
        <v>192</v>
      </c>
      <c r="K294" s="143"/>
      <c r="L294" s="149"/>
    </row>
    <row r="295" spans="1:12" s="150" customFormat="1" ht="31.5" customHeight="1">
      <c r="A295" s="87"/>
      <c r="B295" s="88"/>
      <c r="C295" s="178"/>
      <c r="D295" s="88"/>
      <c r="E295" s="90"/>
      <c r="F295" s="87" t="s">
        <v>125</v>
      </c>
      <c r="G295" s="122">
        <v>1000</v>
      </c>
      <c r="H295" s="122">
        <v>559</v>
      </c>
      <c r="I295" s="92">
        <f t="shared" si="13"/>
        <v>55.900000000000006</v>
      </c>
      <c r="J295" s="143" t="s">
        <v>126</v>
      </c>
      <c r="K295" s="143"/>
      <c r="L295" s="149"/>
    </row>
    <row r="296" spans="1:12" s="95" customFormat="1" ht="18.75" customHeight="1">
      <c r="A296" s="87"/>
      <c r="B296" s="88"/>
      <c r="C296" s="178"/>
      <c r="D296" s="88">
        <v>4240</v>
      </c>
      <c r="E296" s="90"/>
      <c r="F296" s="121" t="s">
        <v>33</v>
      </c>
      <c r="G296" s="122">
        <v>7533</v>
      </c>
      <c r="H296" s="122">
        <v>7496</v>
      </c>
      <c r="I296" s="124">
        <f t="shared" si="13"/>
        <v>99.50882782424002</v>
      </c>
      <c r="J296" s="143" t="s">
        <v>193</v>
      </c>
      <c r="K296" s="143"/>
      <c r="L296" s="94"/>
    </row>
    <row r="297" spans="1:12" s="150" customFormat="1" ht="18" customHeight="1">
      <c r="A297" s="87"/>
      <c r="B297" s="88"/>
      <c r="C297" s="178"/>
      <c r="D297" s="88">
        <v>4260</v>
      </c>
      <c r="E297" s="90"/>
      <c r="F297" s="87" t="s">
        <v>35</v>
      </c>
      <c r="G297" s="91">
        <v>176267</v>
      </c>
      <c r="H297" s="91">
        <v>176237</v>
      </c>
      <c r="I297" s="56">
        <f t="shared" si="13"/>
        <v>99.98298036501444</v>
      </c>
      <c r="J297" s="151" t="s">
        <v>150</v>
      </c>
      <c r="K297" s="151"/>
      <c r="L297" s="149"/>
    </row>
    <row r="298" spans="1:12" s="150" customFormat="1" ht="18.75" customHeight="1">
      <c r="A298" s="87"/>
      <c r="B298" s="88"/>
      <c r="C298" s="178"/>
      <c r="D298" s="88">
        <v>4270</v>
      </c>
      <c r="E298" s="90"/>
      <c r="F298" s="87" t="s">
        <v>37</v>
      </c>
      <c r="G298" s="91">
        <v>6796</v>
      </c>
      <c r="H298" s="91">
        <v>6690</v>
      </c>
      <c r="I298" s="56">
        <f t="shared" si="13"/>
        <v>98.44025897586816</v>
      </c>
      <c r="J298" s="143" t="s">
        <v>194</v>
      </c>
      <c r="K298" s="143"/>
      <c r="L298" s="149"/>
    </row>
    <row r="299" spans="1:12" s="150" customFormat="1" ht="18" customHeight="1">
      <c r="A299" s="87"/>
      <c r="B299" s="88"/>
      <c r="C299" s="178"/>
      <c r="D299" s="88">
        <v>4280</v>
      </c>
      <c r="E299" s="90"/>
      <c r="F299" s="87" t="s">
        <v>39</v>
      </c>
      <c r="G299" s="91">
        <v>3200</v>
      </c>
      <c r="H299" s="91">
        <v>2965</v>
      </c>
      <c r="I299" s="56">
        <f t="shared" si="13"/>
        <v>92.65625</v>
      </c>
      <c r="J299" s="143" t="s">
        <v>40</v>
      </c>
      <c r="K299" s="143"/>
      <c r="L299" s="149"/>
    </row>
    <row r="300" spans="1:12" s="150" customFormat="1" ht="30" customHeight="1">
      <c r="A300" s="87"/>
      <c r="B300" s="88"/>
      <c r="C300" s="178"/>
      <c r="D300" s="88">
        <v>4300</v>
      </c>
      <c r="E300" s="90"/>
      <c r="F300" s="87" t="s">
        <v>41</v>
      </c>
      <c r="G300" s="91">
        <v>28611</v>
      </c>
      <c r="H300" s="91">
        <v>28381</v>
      </c>
      <c r="I300" s="56">
        <f t="shared" si="13"/>
        <v>99.1961133829646</v>
      </c>
      <c r="J300" s="143" t="s">
        <v>195</v>
      </c>
      <c r="K300" s="143"/>
      <c r="L300" s="149"/>
    </row>
    <row r="301" spans="1:12" s="150" customFormat="1" ht="30" customHeight="1">
      <c r="A301" s="87"/>
      <c r="B301" s="88"/>
      <c r="C301" s="178"/>
      <c r="D301" s="88"/>
      <c r="E301" s="90"/>
      <c r="F301" s="87" t="s">
        <v>141</v>
      </c>
      <c r="G301" s="91">
        <v>5160</v>
      </c>
      <c r="H301" s="91">
        <v>10</v>
      </c>
      <c r="I301" s="56">
        <f t="shared" si="13"/>
        <v>0.1937984496124031</v>
      </c>
      <c r="J301" s="143" t="s">
        <v>126</v>
      </c>
      <c r="K301" s="143"/>
      <c r="L301" s="149"/>
    </row>
    <row r="302" spans="1:12" s="150" customFormat="1" ht="18" customHeight="1">
      <c r="A302" s="87"/>
      <c r="B302" s="88"/>
      <c r="C302" s="178"/>
      <c r="D302" s="88">
        <v>4410</v>
      </c>
      <c r="E302" s="90"/>
      <c r="F302" s="87" t="s">
        <v>43</v>
      </c>
      <c r="G302" s="91">
        <v>500</v>
      </c>
      <c r="H302" s="91">
        <v>309</v>
      </c>
      <c r="I302" s="56">
        <f t="shared" si="13"/>
        <v>61.8</v>
      </c>
      <c r="J302" s="148" t="s">
        <v>158</v>
      </c>
      <c r="K302" s="148"/>
      <c r="L302" s="149"/>
    </row>
    <row r="303" spans="1:12" s="150" customFormat="1" ht="30" customHeight="1">
      <c r="A303" s="87"/>
      <c r="B303" s="88"/>
      <c r="C303" s="178"/>
      <c r="D303" s="88"/>
      <c r="E303" s="90"/>
      <c r="F303" s="184" t="s">
        <v>143</v>
      </c>
      <c r="G303" s="122">
        <v>13403</v>
      </c>
      <c r="H303" s="122">
        <v>2070</v>
      </c>
      <c r="I303" s="124">
        <f t="shared" si="13"/>
        <v>15.444303514138626</v>
      </c>
      <c r="J303" s="143" t="s">
        <v>126</v>
      </c>
      <c r="K303" s="143"/>
      <c r="L303" s="149"/>
    </row>
    <row r="304" spans="1:12" s="150" customFormat="1" ht="19.5" customHeight="1">
      <c r="A304" s="87"/>
      <c r="B304" s="88"/>
      <c r="C304" s="178"/>
      <c r="D304" s="88">
        <v>4430</v>
      </c>
      <c r="E304" s="90"/>
      <c r="F304" s="87" t="s">
        <v>45</v>
      </c>
      <c r="G304" s="91">
        <v>2043</v>
      </c>
      <c r="H304" s="91">
        <v>1774</v>
      </c>
      <c r="I304" s="56">
        <f t="shared" si="13"/>
        <v>86.83308859520314</v>
      </c>
      <c r="J304" s="143" t="s">
        <v>159</v>
      </c>
      <c r="K304" s="143"/>
      <c r="L304" s="149"/>
    </row>
    <row r="305" spans="1:12" s="150" customFormat="1" ht="18" customHeight="1">
      <c r="A305" s="87"/>
      <c r="B305" s="88"/>
      <c r="C305" s="179"/>
      <c r="D305" s="88">
        <v>4440</v>
      </c>
      <c r="E305" s="90"/>
      <c r="F305" s="87" t="s">
        <v>47</v>
      </c>
      <c r="G305" s="91">
        <v>118352</v>
      </c>
      <c r="H305" s="91">
        <v>118352</v>
      </c>
      <c r="I305" s="92">
        <f t="shared" si="13"/>
        <v>100</v>
      </c>
      <c r="J305" s="143" t="s">
        <v>106</v>
      </c>
      <c r="K305" s="143"/>
      <c r="L305" s="149"/>
    </row>
    <row r="306" spans="1:12" s="150" customFormat="1" ht="32.25" customHeight="1">
      <c r="A306" s="87"/>
      <c r="B306" s="88"/>
      <c r="C306" s="179"/>
      <c r="D306" s="88">
        <v>4480</v>
      </c>
      <c r="E306" s="90"/>
      <c r="F306" s="87" t="s">
        <v>49</v>
      </c>
      <c r="G306" s="91">
        <v>785</v>
      </c>
      <c r="H306" s="91">
        <v>785</v>
      </c>
      <c r="I306" s="56">
        <f t="shared" si="13"/>
        <v>100</v>
      </c>
      <c r="J306" s="93" t="s">
        <v>116</v>
      </c>
      <c r="K306" s="93"/>
      <c r="L306" s="149"/>
    </row>
    <row r="307" spans="1:12" s="95" customFormat="1" ht="20.25" customHeight="1">
      <c r="A307" s="58"/>
      <c r="B307" s="59"/>
      <c r="C307" s="99">
        <v>80146</v>
      </c>
      <c r="D307" s="59"/>
      <c r="E307" s="61"/>
      <c r="F307" s="58" t="s">
        <v>53</v>
      </c>
      <c r="G307" s="49">
        <f>SUM(G308:G313)</f>
        <v>10598</v>
      </c>
      <c r="H307" s="49">
        <f>SUM(H308:H313)</f>
        <v>8643</v>
      </c>
      <c r="I307" s="50">
        <f t="shared" si="13"/>
        <v>81.55312323079826</v>
      </c>
      <c r="J307" s="103"/>
      <c r="K307" s="103"/>
      <c r="L307" s="94"/>
    </row>
    <row r="308" spans="1:12" s="138" customFormat="1" ht="30.75" customHeight="1">
      <c r="A308" s="87"/>
      <c r="B308" s="88"/>
      <c r="C308" s="135"/>
      <c r="D308" s="139">
        <v>4010</v>
      </c>
      <c r="E308" s="90"/>
      <c r="F308" s="146" t="s">
        <v>60</v>
      </c>
      <c r="G308" s="91">
        <v>5970</v>
      </c>
      <c r="H308" s="120">
        <v>5071</v>
      </c>
      <c r="I308" s="92">
        <f t="shared" si="13"/>
        <v>84.94137353433835</v>
      </c>
      <c r="J308" s="117" t="s">
        <v>196</v>
      </c>
      <c r="K308" s="117"/>
      <c r="L308" s="94"/>
    </row>
    <row r="309" spans="1:12" s="138" customFormat="1" ht="17.25" customHeight="1">
      <c r="A309" s="87"/>
      <c r="B309" s="88"/>
      <c r="C309" s="135"/>
      <c r="D309" s="139">
        <v>4110</v>
      </c>
      <c r="E309" s="90"/>
      <c r="F309" s="146" t="s">
        <v>28</v>
      </c>
      <c r="G309" s="91">
        <v>990</v>
      </c>
      <c r="H309" s="120">
        <v>750</v>
      </c>
      <c r="I309" s="92">
        <f t="shared" si="13"/>
        <v>75.75757575757575</v>
      </c>
      <c r="J309" s="117" t="s">
        <v>197</v>
      </c>
      <c r="K309" s="117"/>
      <c r="L309" s="94"/>
    </row>
    <row r="310" spans="1:12" s="138" customFormat="1" ht="15.75" customHeight="1">
      <c r="A310" s="87"/>
      <c r="B310" s="88"/>
      <c r="C310" s="135"/>
      <c r="D310" s="139">
        <v>4120</v>
      </c>
      <c r="E310" s="90"/>
      <c r="F310" s="146" t="s">
        <v>30</v>
      </c>
      <c r="G310" s="91">
        <v>138</v>
      </c>
      <c r="H310" s="120">
        <v>102</v>
      </c>
      <c r="I310" s="92">
        <f t="shared" si="13"/>
        <v>73.91304347826086</v>
      </c>
      <c r="J310" s="117" t="s">
        <v>96</v>
      </c>
      <c r="K310" s="117"/>
      <c r="L310" s="94"/>
    </row>
    <row r="311" spans="1:12" s="138" customFormat="1" ht="17.25" customHeight="1">
      <c r="A311" s="87"/>
      <c r="B311" s="88"/>
      <c r="C311" s="135"/>
      <c r="D311" s="139">
        <v>4210</v>
      </c>
      <c r="E311" s="90"/>
      <c r="F311" s="146" t="s">
        <v>31</v>
      </c>
      <c r="G311" s="91">
        <v>200</v>
      </c>
      <c r="H311" s="120">
        <v>200</v>
      </c>
      <c r="I311" s="92">
        <f t="shared" si="13"/>
        <v>100</v>
      </c>
      <c r="J311" s="117" t="s">
        <v>118</v>
      </c>
      <c r="K311" s="117"/>
      <c r="L311" s="94"/>
    </row>
    <row r="312" spans="1:12" s="138" customFormat="1" ht="30" customHeight="1">
      <c r="A312" s="87"/>
      <c r="B312" s="88"/>
      <c r="C312" s="135"/>
      <c r="D312" s="139">
        <v>4300</v>
      </c>
      <c r="E312" s="90"/>
      <c r="F312" s="87" t="s">
        <v>41</v>
      </c>
      <c r="G312" s="91">
        <v>3020</v>
      </c>
      <c r="H312" s="120">
        <v>2310</v>
      </c>
      <c r="I312" s="92">
        <f t="shared" si="13"/>
        <v>76.49006622516556</v>
      </c>
      <c r="J312" s="93" t="s">
        <v>198</v>
      </c>
      <c r="K312" s="93"/>
      <c r="L312" s="94"/>
    </row>
    <row r="313" spans="1:12" s="138" customFormat="1" ht="21.75" customHeight="1">
      <c r="A313" s="87"/>
      <c r="B313" s="88"/>
      <c r="C313" s="135"/>
      <c r="D313" s="139">
        <v>4410</v>
      </c>
      <c r="E313" s="90"/>
      <c r="F313" s="146" t="s">
        <v>67</v>
      </c>
      <c r="G313" s="91">
        <v>280</v>
      </c>
      <c r="H313" s="120">
        <v>210</v>
      </c>
      <c r="I313" s="92">
        <f t="shared" si="13"/>
        <v>75</v>
      </c>
      <c r="J313" s="93" t="s">
        <v>145</v>
      </c>
      <c r="K313" s="93"/>
      <c r="L313" s="94"/>
    </row>
    <row r="314" spans="1:12" s="186" customFormat="1" ht="18" customHeight="1">
      <c r="A314" s="58"/>
      <c r="B314" s="59"/>
      <c r="C314" s="145">
        <v>80195</v>
      </c>
      <c r="D314" s="185"/>
      <c r="E314" s="61"/>
      <c r="F314" s="58" t="s">
        <v>55</v>
      </c>
      <c r="G314" s="49">
        <f>SUM(G315)</f>
        <v>1500</v>
      </c>
      <c r="H314" s="49">
        <f>SUM(H315)</f>
        <v>1500</v>
      </c>
      <c r="I314" s="83">
        <f t="shared" si="13"/>
        <v>100</v>
      </c>
      <c r="J314" s="103"/>
      <c r="K314" s="103"/>
      <c r="L314" s="94"/>
    </row>
    <row r="315" spans="1:12" s="138" customFormat="1" ht="18" customHeight="1">
      <c r="A315" s="87"/>
      <c r="B315" s="88"/>
      <c r="C315" s="135"/>
      <c r="D315" s="139">
        <v>4300</v>
      </c>
      <c r="E315" s="90"/>
      <c r="F315" s="146" t="s">
        <v>41</v>
      </c>
      <c r="G315" s="138">
        <v>1500</v>
      </c>
      <c r="H315" s="120">
        <v>1500</v>
      </c>
      <c r="I315" s="56">
        <f t="shared" si="13"/>
        <v>100</v>
      </c>
      <c r="J315" s="98" t="s">
        <v>199</v>
      </c>
      <c r="K315" s="98"/>
      <c r="L315" s="94"/>
    </row>
    <row r="316" spans="1:12" s="150" customFormat="1" ht="17.25" customHeight="1">
      <c r="A316" s="87"/>
      <c r="B316" s="88"/>
      <c r="C316" s="179"/>
      <c r="D316" s="88"/>
      <c r="E316" s="90"/>
      <c r="F316" s="87"/>
      <c r="G316" s="91"/>
      <c r="H316" s="91"/>
      <c r="I316" s="56"/>
      <c r="J316" s="187"/>
      <c r="K316" s="187"/>
      <c r="L316" s="149"/>
    </row>
    <row r="317" spans="1:12" s="82" customFormat="1" ht="17.25" customHeight="1">
      <c r="A317" s="75" t="s">
        <v>200</v>
      </c>
      <c r="B317" s="75"/>
      <c r="C317" s="110"/>
      <c r="D317" s="75"/>
      <c r="E317" s="111"/>
      <c r="F317" s="75" t="s">
        <v>201</v>
      </c>
      <c r="G317" s="112">
        <f>SUM(G318:G335)/2</f>
        <v>1898790</v>
      </c>
      <c r="H317" s="112">
        <f>SUM(H318:H335)/2</f>
        <v>1890709</v>
      </c>
      <c r="I317" s="113">
        <f aca="true" t="shared" si="14" ref="I317:I335">H317/G317*100</f>
        <v>99.5744131789192</v>
      </c>
      <c r="J317" s="81"/>
      <c r="K317" s="81"/>
      <c r="L317" s="7"/>
    </row>
    <row r="318" spans="1:12" s="86" customFormat="1" ht="17.25" customHeight="1">
      <c r="A318" s="58"/>
      <c r="B318" s="59"/>
      <c r="C318" s="60">
        <v>80120</v>
      </c>
      <c r="D318" s="59"/>
      <c r="E318" s="61"/>
      <c r="F318" s="58" t="s">
        <v>191</v>
      </c>
      <c r="G318" s="49">
        <f>SUM(G319:G333)</f>
        <v>1897990</v>
      </c>
      <c r="H318" s="49">
        <f>SUM(H319:H333)</f>
        <v>1890409</v>
      </c>
      <c r="I318" s="50">
        <f t="shared" si="14"/>
        <v>99.60057745298975</v>
      </c>
      <c r="J318" s="114"/>
      <c r="K318" s="114"/>
      <c r="L318" s="85"/>
    </row>
    <row r="319" spans="1:12" s="116" customFormat="1" ht="29.25" customHeight="1">
      <c r="A319" s="87"/>
      <c r="B319" s="88"/>
      <c r="C319" s="115"/>
      <c r="D319" s="88">
        <v>3020</v>
      </c>
      <c r="E319" s="90"/>
      <c r="F319" s="87" t="s">
        <v>91</v>
      </c>
      <c r="G319" s="91">
        <v>4000</v>
      </c>
      <c r="H319" s="91">
        <v>3763</v>
      </c>
      <c r="I319" s="92">
        <f t="shared" si="14"/>
        <v>94.075</v>
      </c>
      <c r="J319" s="143" t="s">
        <v>92</v>
      </c>
      <c r="K319" s="143"/>
      <c r="L319" s="85"/>
    </row>
    <row r="320" spans="1:12" s="150" customFormat="1" ht="29.25" customHeight="1">
      <c r="A320" s="87"/>
      <c r="B320" s="90"/>
      <c r="C320" s="178"/>
      <c r="D320" s="127">
        <v>4010</v>
      </c>
      <c r="E320" s="90"/>
      <c r="F320" s="87" t="s">
        <v>60</v>
      </c>
      <c r="G320" s="91">
        <v>1289030</v>
      </c>
      <c r="H320" s="91">
        <v>1288547</v>
      </c>
      <c r="I320" s="56">
        <f t="shared" si="14"/>
        <v>99.96252996439183</v>
      </c>
      <c r="J320" s="143" t="s">
        <v>93</v>
      </c>
      <c r="K320" s="143"/>
      <c r="L320" s="149"/>
    </row>
    <row r="321" spans="1:12" s="150" customFormat="1" ht="17.25" customHeight="1">
      <c r="A321" s="87"/>
      <c r="B321" s="88"/>
      <c r="C321" s="178"/>
      <c r="D321" s="88">
        <v>4040</v>
      </c>
      <c r="E321" s="90"/>
      <c r="F321" s="87" t="s">
        <v>202</v>
      </c>
      <c r="G321" s="91">
        <v>93872</v>
      </c>
      <c r="H321" s="91">
        <v>93872</v>
      </c>
      <c r="I321" s="56">
        <f t="shared" si="14"/>
        <v>100</v>
      </c>
      <c r="J321" s="143" t="s">
        <v>94</v>
      </c>
      <c r="K321" s="143"/>
      <c r="L321" s="149"/>
    </row>
    <row r="322" spans="1:12" s="95" customFormat="1" ht="17.25" customHeight="1">
      <c r="A322" s="87"/>
      <c r="B322" s="88"/>
      <c r="C322" s="178"/>
      <c r="D322" s="88">
        <v>4110</v>
      </c>
      <c r="E322" s="90"/>
      <c r="F322" s="87" t="s">
        <v>28</v>
      </c>
      <c r="G322" s="91">
        <v>237081</v>
      </c>
      <c r="H322" s="91">
        <v>237067</v>
      </c>
      <c r="I322" s="56">
        <f t="shared" si="14"/>
        <v>99.99409484522167</v>
      </c>
      <c r="J322" s="143" t="s">
        <v>95</v>
      </c>
      <c r="K322" s="143"/>
      <c r="L322" s="94"/>
    </row>
    <row r="323" spans="1:12" s="150" customFormat="1" ht="18" customHeight="1">
      <c r="A323" s="87"/>
      <c r="B323" s="88"/>
      <c r="C323" s="178"/>
      <c r="D323" s="88">
        <v>4120</v>
      </c>
      <c r="E323" s="90"/>
      <c r="F323" s="87" t="s">
        <v>30</v>
      </c>
      <c r="G323" s="91">
        <v>32782</v>
      </c>
      <c r="H323" s="91">
        <v>32598</v>
      </c>
      <c r="I323" s="56">
        <f t="shared" si="14"/>
        <v>99.43871636873894</v>
      </c>
      <c r="J323" s="143" t="s">
        <v>96</v>
      </c>
      <c r="K323" s="143"/>
      <c r="L323" s="149"/>
    </row>
    <row r="324" spans="1:12" s="150" customFormat="1" ht="30.75" customHeight="1">
      <c r="A324" s="87"/>
      <c r="B324" s="88"/>
      <c r="C324" s="178"/>
      <c r="D324" s="88">
        <v>4210</v>
      </c>
      <c r="E324" s="90"/>
      <c r="F324" s="87" t="s">
        <v>31</v>
      </c>
      <c r="G324" s="91">
        <v>15034</v>
      </c>
      <c r="H324" s="91">
        <v>14993</v>
      </c>
      <c r="I324" s="56">
        <f t="shared" si="14"/>
        <v>99.72728482107223</v>
      </c>
      <c r="J324" s="143" t="s">
        <v>203</v>
      </c>
      <c r="K324" s="143"/>
      <c r="L324" s="149"/>
    </row>
    <row r="325" spans="1:12" s="150" customFormat="1" ht="17.25" customHeight="1">
      <c r="A325" s="87"/>
      <c r="B325" s="88"/>
      <c r="C325" s="178"/>
      <c r="D325" s="88">
        <v>4240</v>
      </c>
      <c r="E325" s="90"/>
      <c r="F325" s="87" t="s">
        <v>33</v>
      </c>
      <c r="G325" s="91">
        <v>4676</v>
      </c>
      <c r="H325" s="91">
        <v>4564</v>
      </c>
      <c r="I325" s="92">
        <f t="shared" si="14"/>
        <v>97.60479041916167</v>
      </c>
      <c r="J325" s="143" t="s">
        <v>193</v>
      </c>
      <c r="K325" s="143"/>
      <c r="L325" s="149"/>
    </row>
    <row r="326" spans="1:12" s="150" customFormat="1" ht="18.75" customHeight="1">
      <c r="A326" s="87"/>
      <c r="B326" s="88"/>
      <c r="C326" s="178"/>
      <c r="D326" s="88">
        <v>4260</v>
      </c>
      <c r="E326" s="90"/>
      <c r="F326" s="121" t="s">
        <v>35</v>
      </c>
      <c r="G326" s="122">
        <v>102631</v>
      </c>
      <c r="H326" s="122">
        <v>102315</v>
      </c>
      <c r="I326" s="124">
        <f t="shared" si="14"/>
        <v>99.69210082723544</v>
      </c>
      <c r="J326" s="144" t="s">
        <v>150</v>
      </c>
      <c r="K326" s="144"/>
      <c r="L326" s="149"/>
    </row>
    <row r="327" spans="1:12" s="150" customFormat="1" ht="18" customHeight="1">
      <c r="A327" s="87"/>
      <c r="B327" s="88"/>
      <c r="C327" s="178"/>
      <c r="D327" s="88">
        <v>4270</v>
      </c>
      <c r="E327" s="90"/>
      <c r="F327" s="121" t="s">
        <v>37</v>
      </c>
      <c r="G327" s="122">
        <v>11368</v>
      </c>
      <c r="H327" s="122">
        <v>10721</v>
      </c>
      <c r="I327" s="133">
        <f t="shared" si="14"/>
        <v>94.30858550316678</v>
      </c>
      <c r="J327" s="143" t="s">
        <v>204</v>
      </c>
      <c r="K327" s="143"/>
      <c r="L327" s="149"/>
    </row>
    <row r="328" spans="1:12" s="150" customFormat="1" ht="18.75" customHeight="1">
      <c r="A328" s="87"/>
      <c r="B328" s="88"/>
      <c r="C328" s="178"/>
      <c r="D328" s="88">
        <v>4280</v>
      </c>
      <c r="E328" s="90"/>
      <c r="F328" s="121" t="s">
        <v>39</v>
      </c>
      <c r="G328" s="122">
        <v>3100</v>
      </c>
      <c r="H328" s="122">
        <v>1782</v>
      </c>
      <c r="I328" s="133">
        <f t="shared" si="14"/>
        <v>57.483870967741936</v>
      </c>
      <c r="J328" s="143" t="s">
        <v>40</v>
      </c>
      <c r="K328" s="143"/>
      <c r="L328" s="149"/>
    </row>
    <row r="329" spans="1:12" s="150" customFormat="1" ht="29.25" customHeight="1">
      <c r="A329" s="87"/>
      <c r="B329" s="88"/>
      <c r="C329" s="178"/>
      <c r="D329" s="88">
        <v>4300</v>
      </c>
      <c r="E329" s="90"/>
      <c r="F329" s="121" t="s">
        <v>41</v>
      </c>
      <c r="G329" s="122">
        <v>17647</v>
      </c>
      <c r="H329" s="122">
        <v>15877</v>
      </c>
      <c r="I329" s="124">
        <f t="shared" si="14"/>
        <v>89.96996656655523</v>
      </c>
      <c r="J329" s="143" t="s">
        <v>205</v>
      </c>
      <c r="K329" s="143"/>
      <c r="L329" s="149"/>
    </row>
    <row r="330" spans="1:12" s="150" customFormat="1" ht="18" customHeight="1">
      <c r="A330" s="87"/>
      <c r="B330" s="88"/>
      <c r="C330" s="178"/>
      <c r="D330" s="88">
        <v>4410</v>
      </c>
      <c r="E330" s="90"/>
      <c r="F330" s="87" t="s">
        <v>43</v>
      </c>
      <c r="G330" s="91">
        <v>897</v>
      </c>
      <c r="H330" s="91">
        <v>0</v>
      </c>
      <c r="I330" s="56">
        <f t="shared" si="14"/>
        <v>0</v>
      </c>
      <c r="J330" s="143" t="s">
        <v>158</v>
      </c>
      <c r="K330" s="143"/>
      <c r="L330" s="149"/>
    </row>
    <row r="331" spans="1:12" s="150" customFormat="1" ht="17.25" customHeight="1">
      <c r="A331" s="87"/>
      <c r="B331" s="88"/>
      <c r="C331" s="178"/>
      <c r="D331" s="88">
        <v>4430</v>
      </c>
      <c r="E331" s="90"/>
      <c r="F331" s="87" t="s">
        <v>45</v>
      </c>
      <c r="G331" s="91">
        <v>3322</v>
      </c>
      <c r="H331" s="91">
        <v>1761</v>
      </c>
      <c r="I331" s="56">
        <f t="shared" si="14"/>
        <v>53.01023479831427</v>
      </c>
      <c r="J331" s="143" t="s">
        <v>159</v>
      </c>
      <c r="K331" s="143"/>
      <c r="L331" s="149"/>
    </row>
    <row r="332" spans="1:12" s="150" customFormat="1" ht="18" customHeight="1">
      <c r="A332" s="87"/>
      <c r="B332" s="88"/>
      <c r="C332" s="179"/>
      <c r="D332" s="88">
        <v>4440</v>
      </c>
      <c r="E332" s="90"/>
      <c r="F332" s="87" t="s">
        <v>47</v>
      </c>
      <c r="G332" s="91">
        <v>80008</v>
      </c>
      <c r="H332" s="91">
        <v>80008</v>
      </c>
      <c r="I332" s="92">
        <f t="shared" si="14"/>
        <v>100</v>
      </c>
      <c r="J332" s="143" t="s">
        <v>106</v>
      </c>
      <c r="K332" s="143"/>
      <c r="L332" s="149"/>
    </row>
    <row r="333" spans="1:12" s="150" customFormat="1" ht="30.75" customHeight="1">
      <c r="A333" s="87"/>
      <c r="B333" s="88"/>
      <c r="C333" s="179"/>
      <c r="D333" s="88">
        <v>4480</v>
      </c>
      <c r="E333" s="90"/>
      <c r="F333" s="87" t="s">
        <v>49</v>
      </c>
      <c r="G333" s="91">
        <v>2542</v>
      </c>
      <c r="H333" s="91">
        <v>2541</v>
      </c>
      <c r="I333" s="56">
        <f t="shared" si="14"/>
        <v>99.96066089693156</v>
      </c>
      <c r="J333" s="93" t="s">
        <v>116</v>
      </c>
      <c r="K333" s="93"/>
      <c r="L333" s="149"/>
    </row>
    <row r="334" spans="1:12" s="97" customFormat="1" ht="19.5" customHeight="1">
      <c r="A334" s="87"/>
      <c r="B334" s="88"/>
      <c r="C334" s="99">
        <v>80146</v>
      </c>
      <c r="D334" s="59"/>
      <c r="E334" s="61"/>
      <c r="F334" s="58" t="s">
        <v>53</v>
      </c>
      <c r="G334" s="49">
        <f>SUM(G335:G335)</f>
        <v>800</v>
      </c>
      <c r="H334" s="49">
        <f>SUM(H335:H335)</f>
        <v>300</v>
      </c>
      <c r="I334" s="50">
        <f t="shared" si="14"/>
        <v>37.5</v>
      </c>
      <c r="J334" s="93"/>
      <c r="K334" s="93"/>
      <c r="L334" s="94"/>
    </row>
    <row r="335" spans="1:12" s="97" customFormat="1" ht="30.75" customHeight="1">
      <c r="A335" s="87"/>
      <c r="B335" s="88"/>
      <c r="C335" s="99"/>
      <c r="D335" s="88">
        <v>4300</v>
      </c>
      <c r="E335" s="90"/>
      <c r="F335" s="87" t="s">
        <v>41</v>
      </c>
      <c r="G335" s="91">
        <v>800</v>
      </c>
      <c r="H335" s="120">
        <v>300</v>
      </c>
      <c r="I335" s="56">
        <f t="shared" si="14"/>
        <v>37.5</v>
      </c>
      <c r="J335" s="98" t="s">
        <v>206</v>
      </c>
      <c r="K335" s="98"/>
      <c r="L335" s="94"/>
    </row>
    <row r="336" spans="1:12" s="97" customFormat="1" ht="18" customHeight="1">
      <c r="A336" s="87"/>
      <c r="B336" s="88"/>
      <c r="C336" s="99"/>
      <c r="D336" s="88"/>
      <c r="E336" s="90"/>
      <c r="F336" s="87"/>
      <c r="G336" s="91"/>
      <c r="H336" s="120"/>
      <c r="I336" s="56"/>
      <c r="J336" s="98"/>
      <c r="K336" s="98"/>
      <c r="L336" s="94"/>
    </row>
    <row r="337" spans="1:12" s="82" customFormat="1" ht="17.25" customHeight="1">
      <c r="A337" s="75" t="s">
        <v>207</v>
      </c>
      <c r="B337" s="75"/>
      <c r="C337" s="110"/>
      <c r="D337" s="75"/>
      <c r="E337" s="111"/>
      <c r="F337" s="75" t="s">
        <v>208</v>
      </c>
      <c r="G337" s="112">
        <f>SUM(G338:G343)/2</f>
        <v>112654</v>
      </c>
      <c r="H337" s="112">
        <f>SUM(H338:H343)/2</f>
        <v>111916</v>
      </c>
      <c r="I337" s="113">
        <f aca="true" t="shared" si="15" ref="I337:I343">H337/G337*100</f>
        <v>99.34489676354147</v>
      </c>
      <c r="J337" s="81"/>
      <c r="K337" s="81"/>
      <c r="L337" s="7"/>
    </row>
    <row r="338" spans="1:12" s="86" customFormat="1" ht="16.5" customHeight="1">
      <c r="A338" s="188"/>
      <c r="B338" s="188"/>
      <c r="C338" s="189">
        <v>80120</v>
      </c>
      <c r="D338" s="58"/>
      <c r="E338" s="190"/>
      <c r="F338" s="58" t="s">
        <v>191</v>
      </c>
      <c r="G338" s="49">
        <f>SUM(G339:G343)</f>
        <v>112654</v>
      </c>
      <c r="H338" s="49">
        <f>SUM(H339:H343)</f>
        <v>111916</v>
      </c>
      <c r="I338" s="191">
        <f t="shared" si="15"/>
        <v>99.34489676354147</v>
      </c>
      <c r="J338" s="103"/>
      <c r="K338" s="103"/>
      <c r="L338" s="85"/>
    </row>
    <row r="339" spans="1:12" s="116" customFormat="1" ht="30.75" customHeight="1">
      <c r="A339" s="146"/>
      <c r="B339" s="146"/>
      <c r="C339" s="118"/>
      <c r="D339" s="87">
        <v>4010</v>
      </c>
      <c r="E339" s="119"/>
      <c r="F339" s="87" t="s">
        <v>60</v>
      </c>
      <c r="G339" s="91">
        <v>81489</v>
      </c>
      <c r="H339" s="91">
        <v>80959</v>
      </c>
      <c r="I339" s="192">
        <f t="shared" si="15"/>
        <v>99.3496054682227</v>
      </c>
      <c r="J339" s="143" t="s">
        <v>209</v>
      </c>
      <c r="K339" s="143"/>
      <c r="L339" s="85"/>
    </row>
    <row r="340" spans="1:12" s="116" customFormat="1" ht="17.25" customHeight="1">
      <c r="A340" s="146"/>
      <c r="B340" s="146"/>
      <c r="C340" s="118"/>
      <c r="D340" s="87">
        <v>4040</v>
      </c>
      <c r="E340" s="119"/>
      <c r="F340" s="87" t="s">
        <v>26</v>
      </c>
      <c r="G340" s="91">
        <v>7267</v>
      </c>
      <c r="H340" s="91">
        <v>7267</v>
      </c>
      <c r="I340" s="192">
        <f t="shared" si="15"/>
        <v>100</v>
      </c>
      <c r="J340" s="143" t="s">
        <v>210</v>
      </c>
      <c r="K340" s="143"/>
      <c r="L340" s="85"/>
    </row>
    <row r="341" spans="1:12" s="116" customFormat="1" ht="18" customHeight="1">
      <c r="A341" s="146"/>
      <c r="B341" s="146"/>
      <c r="C341" s="118"/>
      <c r="D341" s="87">
        <v>4110</v>
      </c>
      <c r="E341" s="119"/>
      <c r="F341" s="87" t="s">
        <v>28</v>
      </c>
      <c r="G341" s="91">
        <v>16104</v>
      </c>
      <c r="H341" s="91">
        <v>15934</v>
      </c>
      <c r="I341" s="192">
        <f t="shared" si="15"/>
        <v>98.94436164927967</v>
      </c>
      <c r="J341" s="143" t="s">
        <v>95</v>
      </c>
      <c r="K341" s="143"/>
      <c r="L341" s="85"/>
    </row>
    <row r="342" spans="1:12" s="116" customFormat="1" ht="18" customHeight="1">
      <c r="A342" s="146"/>
      <c r="B342" s="146"/>
      <c r="C342" s="118"/>
      <c r="D342" s="87">
        <v>4120</v>
      </c>
      <c r="E342" s="119"/>
      <c r="F342" s="87" t="s">
        <v>30</v>
      </c>
      <c r="G342" s="91">
        <v>2210</v>
      </c>
      <c r="H342" s="91">
        <v>2184</v>
      </c>
      <c r="I342" s="192">
        <f t="shared" si="15"/>
        <v>98.82352941176471</v>
      </c>
      <c r="J342" s="143" t="s">
        <v>96</v>
      </c>
      <c r="K342" s="143"/>
      <c r="L342" s="85"/>
    </row>
    <row r="343" spans="1:12" s="116" customFormat="1" ht="18.75" customHeight="1">
      <c r="A343" s="146"/>
      <c r="B343" s="146"/>
      <c r="C343" s="118"/>
      <c r="D343" s="87">
        <v>4440</v>
      </c>
      <c r="E343" s="119"/>
      <c r="F343" s="87" t="s">
        <v>47</v>
      </c>
      <c r="G343" s="91">
        <v>5584</v>
      </c>
      <c r="H343" s="91">
        <v>5572</v>
      </c>
      <c r="I343" s="193">
        <f t="shared" si="15"/>
        <v>99.78510028653295</v>
      </c>
      <c r="J343" s="148" t="s">
        <v>106</v>
      </c>
      <c r="K343" s="148"/>
      <c r="L343" s="85"/>
    </row>
    <row r="344" spans="1:12" s="116" customFormat="1" ht="15" customHeight="1">
      <c r="A344" s="146"/>
      <c r="B344" s="146"/>
      <c r="C344" s="118"/>
      <c r="D344" s="87"/>
      <c r="E344" s="119"/>
      <c r="F344" s="87"/>
      <c r="G344" s="91"/>
      <c r="H344" s="91"/>
      <c r="I344" s="192"/>
      <c r="J344" s="148"/>
      <c r="K344" s="148"/>
      <c r="L344" s="85"/>
    </row>
    <row r="345" spans="1:12" s="82" customFormat="1" ht="18" customHeight="1">
      <c r="A345" s="75" t="s">
        <v>211</v>
      </c>
      <c r="B345" s="75"/>
      <c r="C345" s="110"/>
      <c r="D345" s="75"/>
      <c r="E345" s="111"/>
      <c r="F345" s="75" t="s">
        <v>212</v>
      </c>
      <c r="G345" s="112">
        <f>SUM(G346:G430)/2</f>
        <v>7335591</v>
      </c>
      <c r="H345" s="112">
        <f>SUM(H346:H430)/2</f>
        <v>7335492</v>
      </c>
      <c r="I345" s="113">
        <f aca="true" t="shared" si="16" ref="I345:I377">H345/G345*100</f>
        <v>99.998650415488</v>
      </c>
      <c r="J345" s="81"/>
      <c r="K345" s="81"/>
      <c r="L345" s="7"/>
    </row>
    <row r="346" spans="1:22" s="86" customFormat="1" ht="18.75" customHeight="1">
      <c r="A346" s="194"/>
      <c r="B346" s="194"/>
      <c r="C346" s="142">
        <v>85154</v>
      </c>
      <c r="D346" s="194"/>
      <c r="E346" s="195"/>
      <c r="F346" s="196" t="s">
        <v>213</v>
      </c>
      <c r="G346" s="134">
        <f>SUM(G347:G357)</f>
        <v>219608</v>
      </c>
      <c r="H346" s="134">
        <f>SUM(H347:H357)</f>
        <v>219605</v>
      </c>
      <c r="I346" s="83">
        <f t="shared" si="16"/>
        <v>99.9986339295472</v>
      </c>
      <c r="J346" s="84"/>
      <c r="K346" s="84"/>
      <c r="L346" s="197"/>
      <c r="M346" s="198"/>
      <c r="N346" s="198"/>
      <c r="O346" s="198"/>
      <c r="P346" s="198"/>
      <c r="Q346" s="198"/>
      <c r="R346" s="198"/>
      <c r="S346" s="198"/>
      <c r="T346" s="198"/>
      <c r="U346" s="198"/>
      <c r="V346" s="198"/>
    </row>
    <row r="347" spans="1:22" s="203" customFormat="1" ht="18" customHeight="1">
      <c r="A347" s="199"/>
      <c r="B347" s="199"/>
      <c r="C347" s="200"/>
      <c r="D347" s="199">
        <v>3020</v>
      </c>
      <c r="E347" s="201"/>
      <c r="F347" s="105" t="s">
        <v>22</v>
      </c>
      <c r="G347" s="120">
        <v>350</v>
      </c>
      <c r="H347" s="120">
        <v>350</v>
      </c>
      <c r="I347" s="92">
        <f t="shared" si="16"/>
        <v>100</v>
      </c>
      <c r="J347" s="93"/>
      <c r="K347" s="93"/>
      <c r="L347" s="197"/>
      <c r="M347" s="202"/>
      <c r="N347" s="202"/>
      <c r="O347" s="202"/>
      <c r="P347" s="202"/>
      <c r="Q347" s="202"/>
      <c r="R347" s="202"/>
      <c r="S347" s="202"/>
      <c r="T347" s="202"/>
      <c r="U347" s="202"/>
      <c r="V347" s="202"/>
    </row>
    <row r="348" spans="1:22" s="116" customFormat="1" ht="18" customHeight="1">
      <c r="A348" s="199"/>
      <c r="B348" s="194"/>
      <c r="C348" s="130"/>
      <c r="D348" s="199">
        <v>4010</v>
      </c>
      <c r="E348" s="201"/>
      <c r="F348" s="204" t="s">
        <v>60</v>
      </c>
      <c r="G348" s="120">
        <v>122301</v>
      </c>
      <c r="H348" s="120">
        <v>122301</v>
      </c>
      <c r="I348" s="92">
        <f t="shared" si="16"/>
        <v>100</v>
      </c>
      <c r="J348" s="93" t="s">
        <v>214</v>
      </c>
      <c r="K348" s="93"/>
      <c r="L348" s="197"/>
      <c r="M348" s="205"/>
      <c r="N348" s="205"/>
      <c r="O348" s="205"/>
      <c r="P348" s="205"/>
      <c r="Q348" s="205"/>
      <c r="R348" s="205"/>
      <c r="S348" s="205"/>
      <c r="T348" s="206">
        <f aca="true" t="shared" si="17" ref="T348:T357">SUM(D348:S348)</f>
        <v>248712</v>
      </c>
      <c r="U348" s="205"/>
      <c r="V348" s="205"/>
    </row>
    <row r="349" spans="1:22" s="116" customFormat="1" ht="18.75" customHeight="1">
      <c r="A349" s="199"/>
      <c r="B349" s="194"/>
      <c r="C349" s="130"/>
      <c r="D349" s="199">
        <v>4040</v>
      </c>
      <c r="E349" s="201"/>
      <c r="F349" s="204" t="s">
        <v>26</v>
      </c>
      <c r="G349" s="120">
        <v>9500</v>
      </c>
      <c r="H349" s="120">
        <v>9499</v>
      </c>
      <c r="I349" s="92">
        <f t="shared" si="16"/>
        <v>99.98947368421052</v>
      </c>
      <c r="J349" s="93" t="s">
        <v>215</v>
      </c>
      <c r="K349" s="93"/>
      <c r="L349" s="197"/>
      <c r="M349" s="205"/>
      <c r="N349" s="205"/>
      <c r="O349" s="205"/>
      <c r="P349" s="205"/>
      <c r="Q349" s="205"/>
      <c r="R349" s="205"/>
      <c r="S349" s="205"/>
      <c r="T349" s="206">
        <f t="shared" si="17"/>
        <v>23138.98947368421</v>
      </c>
      <c r="U349" s="205"/>
      <c r="V349" s="205"/>
    </row>
    <row r="350" spans="1:22" s="116" customFormat="1" ht="18" customHeight="1">
      <c r="A350" s="199"/>
      <c r="B350" s="194"/>
      <c r="C350" s="130"/>
      <c r="D350" s="199">
        <v>4110</v>
      </c>
      <c r="E350" s="201"/>
      <c r="F350" s="204" t="s">
        <v>28</v>
      </c>
      <c r="G350" s="120">
        <v>23486</v>
      </c>
      <c r="H350" s="120">
        <v>23486</v>
      </c>
      <c r="I350" s="92">
        <f t="shared" si="16"/>
        <v>100</v>
      </c>
      <c r="J350" s="93" t="s">
        <v>216</v>
      </c>
      <c r="K350" s="93"/>
      <c r="L350" s="197"/>
      <c r="M350" s="205"/>
      <c r="N350" s="205"/>
      <c r="O350" s="205"/>
      <c r="P350" s="205"/>
      <c r="Q350" s="205"/>
      <c r="R350" s="205"/>
      <c r="S350" s="205"/>
      <c r="T350" s="206">
        <f t="shared" si="17"/>
        <v>51182</v>
      </c>
      <c r="U350" s="205"/>
      <c r="V350" s="205"/>
    </row>
    <row r="351" spans="1:22" s="116" customFormat="1" ht="17.25" customHeight="1">
      <c r="A351" s="199"/>
      <c r="B351" s="194"/>
      <c r="C351" s="130"/>
      <c r="D351" s="199">
        <v>4120</v>
      </c>
      <c r="E351" s="201"/>
      <c r="F351" s="204" t="s">
        <v>30</v>
      </c>
      <c r="G351" s="120">
        <v>3246</v>
      </c>
      <c r="H351" s="120">
        <v>3246</v>
      </c>
      <c r="I351" s="92">
        <f t="shared" si="16"/>
        <v>100</v>
      </c>
      <c r="J351" s="93" t="s">
        <v>217</v>
      </c>
      <c r="K351" s="93"/>
      <c r="L351" s="197"/>
      <c r="M351" s="205"/>
      <c r="N351" s="205"/>
      <c r="O351" s="205"/>
      <c r="P351" s="205"/>
      <c r="Q351" s="205"/>
      <c r="R351" s="205"/>
      <c r="S351" s="205"/>
      <c r="T351" s="206">
        <f t="shared" si="17"/>
        <v>10712</v>
      </c>
      <c r="U351" s="205"/>
      <c r="V351" s="205"/>
    </row>
    <row r="352" spans="1:22" s="116" customFormat="1" ht="33" customHeight="1">
      <c r="A352" s="199"/>
      <c r="B352" s="194"/>
      <c r="C352" s="130"/>
      <c r="D352" s="199">
        <v>4210</v>
      </c>
      <c r="E352" s="201"/>
      <c r="F352" s="204" t="s">
        <v>31</v>
      </c>
      <c r="G352" s="120">
        <v>6000</v>
      </c>
      <c r="H352" s="120">
        <v>6000</v>
      </c>
      <c r="I352" s="92">
        <f t="shared" si="16"/>
        <v>100</v>
      </c>
      <c r="J352" s="98" t="s">
        <v>218</v>
      </c>
      <c r="K352" s="98"/>
      <c r="L352" s="197"/>
      <c r="M352" s="205"/>
      <c r="N352" s="205"/>
      <c r="O352" s="205"/>
      <c r="P352" s="205"/>
      <c r="Q352" s="205"/>
      <c r="R352" s="205"/>
      <c r="S352" s="205"/>
      <c r="T352" s="206">
        <f t="shared" si="17"/>
        <v>16310</v>
      </c>
      <c r="U352" s="205"/>
      <c r="V352" s="205"/>
    </row>
    <row r="353" spans="1:22" s="116" customFormat="1" ht="30.75" customHeight="1">
      <c r="A353" s="199"/>
      <c r="B353" s="194"/>
      <c r="C353" s="130"/>
      <c r="D353" s="199">
        <v>4260</v>
      </c>
      <c r="E353" s="201"/>
      <c r="F353" s="204" t="s">
        <v>35</v>
      </c>
      <c r="G353" s="123">
        <v>24517</v>
      </c>
      <c r="H353" s="123">
        <v>24517</v>
      </c>
      <c r="I353" s="133">
        <f t="shared" si="16"/>
        <v>100</v>
      </c>
      <c r="J353" s="93" t="s">
        <v>219</v>
      </c>
      <c r="K353" s="93"/>
      <c r="L353" s="197"/>
      <c r="M353" s="205"/>
      <c r="N353" s="205"/>
      <c r="O353" s="205"/>
      <c r="P353" s="205"/>
      <c r="Q353" s="205"/>
      <c r="R353" s="205"/>
      <c r="S353" s="205"/>
      <c r="T353" s="206">
        <f t="shared" si="17"/>
        <v>53394</v>
      </c>
      <c r="U353" s="205"/>
      <c r="V353" s="205"/>
    </row>
    <row r="354" spans="1:22" s="116" customFormat="1" ht="17.25" customHeight="1">
      <c r="A354" s="199"/>
      <c r="B354" s="194"/>
      <c r="C354" s="130"/>
      <c r="D354" s="199">
        <v>4270</v>
      </c>
      <c r="E354" s="201"/>
      <c r="F354" s="204" t="s">
        <v>37</v>
      </c>
      <c r="G354" s="120">
        <v>10132</v>
      </c>
      <c r="H354" s="120">
        <v>10132</v>
      </c>
      <c r="I354" s="92">
        <f t="shared" si="16"/>
        <v>100</v>
      </c>
      <c r="J354" s="93" t="s">
        <v>220</v>
      </c>
      <c r="K354" s="93"/>
      <c r="L354" s="197"/>
      <c r="M354" s="205"/>
      <c r="N354" s="205"/>
      <c r="O354" s="205"/>
      <c r="P354" s="205"/>
      <c r="Q354" s="205"/>
      <c r="R354" s="205"/>
      <c r="S354" s="205"/>
      <c r="T354" s="206">
        <f t="shared" si="17"/>
        <v>24634</v>
      </c>
      <c r="U354" s="205"/>
      <c r="V354" s="205"/>
    </row>
    <row r="355" spans="1:22" s="116" customFormat="1" ht="72" customHeight="1">
      <c r="A355" s="199"/>
      <c r="B355" s="194"/>
      <c r="C355" s="130"/>
      <c r="D355" s="199">
        <v>4300</v>
      </c>
      <c r="E355" s="201"/>
      <c r="F355" s="204" t="s">
        <v>41</v>
      </c>
      <c r="G355" s="120">
        <v>15748</v>
      </c>
      <c r="H355" s="120">
        <v>15747</v>
      </c>
      <c r="I355" s="92">
        <f t="shared" si="16"/>
        <v>99.99364998729997</v>
      </c>
      <c r="J355" s="93" t="s">
        <v>221</v>
      </c>
      <c r="K355" s="93"/>
      <c r="L355" s="197"/>
      <c r="M355" s="205"/>
      <c r="N355" s="205"/>
      <c r="O355" s="205"/>
      <c r="P355" s="205"/>
      <c r="Q355" s="205"/>
      <c r="R355" s="205"/>
      <c r="S355" s="205"/>
      <c r="T355" s="206">
        <f t="shared" si="17"/>
        <v>35894.9936499873</v>
      </c>
      <c r="U355" s="205"/>
      <c r="V355" s="205"/>
    </row>
    <row r="356" spans="1:22" s="116" customFormat="1" ht="17.25" customHeight="1">
      <c r="A356" s="199"/>
      <c r="B356" s="194"/>
      <c r="C356" s="130"/>
      <c r="D356" s="199">
        <v>4410</v>
      </c>
      <c r="E356" s="201"/>
      <c r="F356" s="204" t="s">
        <v>67</v>
      </c>
      <c r="G356" s="120">
        <v>37</v>
      </c>
      <c r="H356" s="120">
        <v>37</v>
      </c>
      <c r="I356" s="92">
        <f t="shared" si="16"/>
        <v>100</v>
      </c>
      <c r="J356" s="93" t="s">
        <v>222</v>
      </c>
      <c r="K356" s="93"/>
      <c r="L356" s="197"/>
      <c r="M356" s="205"/>
      <c r="N356" s="205"/>
      <c r="O356" s="205"/>
      <c r="P356" s="205"/>
      <c r="Q356" s="205"/>
      <c r="R356" s="205"/>
      <c r="S356" s="205"/>
      <c r="T356" s="206">
        <f t="shared" si="17"/>
        <v>4584</v>
      </c>
      <c r="U356" s="205"/>
      <c r="V356" s="205"/>
    </row>
    <row r="357" spans="1:22" s="116" customFormat="1" ht="18" customHeight="1">
      <c r="A357" s="199"/>
      <c r="B357" s="194"/>
      <c r="C357" s="130"/>
      <c r="D357" s="199">
        <v>4440</v>
      </c>
      <c r="E357" s="201"/>
      <c r="F357" s="204" t="s">
        <v>47</v>
      </c>
      <c r="G357" s="120">
        <v>4291</v>
      </c>
      <c r="H357" s="120">
        <v>4290</v>
      </c>
      <c r="I357" s="92">
        <f t="shared" si="16"/>
        <v>99.97669540899558</v>
      </c>
      <c r="J357" s="93" t="s">
        <v>47</v>
      </c>
      <c r="K357" s="93"/>
      <c r="L357" s="197"/>
      <c r="M357" s="205"/>
      <c r="N357" s="205"/>
      <c r="O357" s="205"/>
      <c r="P357" s="205"/>
      <c r="Q357" s="205"/>
      <c r="R357" s="205"/>
      <c r="S357" s="205"/>
      <c r="T357" s="206">
        <f t="shared" si="17"/>
        <v>13120.976695408996</v>
      </c>
      <c r="U357" s="205"/>
      <c r="V357" s="205"/>
    </row>
    <row r="358" spans="1:22" s="86" customFormat="1" ht="18" customHeight="1">
      <c r="A358" s="194"/>
      <c r="B358" s="194"/>
      <c r="C358" s="142">
        <v>85201</v>
      </c>
      <c r="D358" s="194"/>
      <c r="E358" s="195"/>
      <c r="F358" s="196" t="s">
        <v>59</v>
      </c>
      <c r="G358" s="134">
        <f>SUM(G359)</f>
        <v>47970</v>
      </c>
      <c r="H358" s="134">
        <f>SUM(H359)</f>
        <v>47970</v>
      </c>
      <c r="I358" s="83">
        <f t="shared" si="16"/>
        <v>100</v>
      </c>
      <c r="J358" s="103"/>
      <c r="K358" s="103"/>
      <c r="L358" s="197"/>
      <c r="M358" s="198"/>
      <c r="N358" s="198"/>
      <c r="O358" s="198"/>
      <c r="P358" s="198"/>
      <c r="Q358" s="198"/>
      <c r="R358" s="198"/>
      <c r="S358" s="198"/>
      <c r="T358" s="207"/>
      <c r="U358" s="198"/>
      <c r="V358" s="198"/>
    </row>
    <row r="359" spans="1:22" s="116" customFormat="1" ht="30.75" customHeight="1">
      <c r="A359" s="199"/>
      <c r="B359" s="194"/>
      <c r="C359" s="130"/>
      <c r="D359" s="199">
        <v>3110</v>
      </c>
      <c r="E359" s="201"/>
      <c r="F359" s="204" t="s">
        <v>223</v>
      </c>
      <c r="G359" s="120">
        <v>47970</v>
      </c>
      <c r="H359" s="120">
        <v>47970</v>
      </c>
      <c r="I359" s="92">
        <f t="shared" si="16"/>
        <v>100</v>
      </c>
      <c r="J359" s="93" t="s">
        <v>224</v>
      </c>
      <c r="K359" s="93"/>
      <c r="L359" s="197"/>
      <c r="M359" s="205"/>
      <c r="N359" s="205"/>
      <c r="O359" s="205"/>
      <c r="P359" s="205"/>
      <c r="Q359" s="205"/>
      <c r="R359" s="205"/>
      <c r="S359" s="205"/>
      <c r="T359" s="206"/>
      <c r="U359" s="205"/>
      <c r="V359" s="205"/>
    </row>
    <row r="360" spans="1:22" s="86" customFormat="1" ht="21" customHeight="1">
      <c r="A360" s="194"/>
      <c r="B360" s="194"/>
      <c r="C360" s="96">
        <v>85202</v>
      </c>
      <c r="D360" s="194"/>
      <c r="E360" s="195"/>
      <c r="F360" s="196" t="s">
        <v>72</v>
      </c>
      <c r="G360" s="134">
        <f>SUM(G361)</f>
        <v>34000</v>
      </c>
      <c r="H360" s="134">
        <f>SUM(H361)</f>
        <v>34000</v>
      </c>
      <c r="I360" s="83">
        <f t="shared" si="16"/>
        <v>100</v>
      </c>
      <c r="J360" s="103"/>
      <c r="K360" s="103"/>
      <c r="L360" s="197"/>
      <c r="M360" s="198"/>
      <c r="N360" s="198"/>
      <c r="O360" s="198"/>
      <c r="P360" s="198"/>
      <c r="Q360" s="198"/>
      <c r="R360" s="198"/>
      <c r="S360" s="198"/>
      <c r="T360" s="207"/>
      <c r="U360" s="198"/>
      <c r="V360" s="198"/>
    </row>
    <row r="361" spans="1:22" s="116" customFormat="1" ht="18.75" customHeight="1">
      <c r="A361" s="199"/>
      <c r="B361" s="194"/>
      <c r="C361" s="130"/>
      <c r="D361" s="199">
        <v>3110</v>
      </c>
      <c r="E361" s="201"/>
      <c r="F361" s="204" t="s">
        <v>223</v>
      </c>
      <c r="G361" s="120">
        <v>34000</v>
      </c>
      <c r="H361" s="120">
        <v>34000</v>
      </c>
      <c r="I361" s="92">
        <f t="shared" si="16"/>
        <v>100</v>
      </c>
      <c r="J361" s="93"/>
      <c r="K361" s="93"/>
      <c r="L361" s="197"/>
      <c r="M361" s="205"/>
      <c r="N361" s="205"/>
      <c r="O361" s="205"/>
      <c r="P361" s="205"/>
      <c r="Q361" s="205"/>
      <c r="R361" s="205"/>
      <c r="S361" s="205"/>
      <c r="T361" s="206"/>
      <c r="U361" s="205"/>
      <c r="V361" s="205"/>
    </row>
    <row r="362" spans="1:12" s="86" customFormat="1" ht="18" customHeight="1">
      <c r="A362" s="58"/>
      <c r="B362" s="59"/>
      <c r="C362" s="60">
        <v>85204</v>
      </c>
      <c r="D362" s="59"/>
      <c r="E362" s="61"/>
      <c r="F362" s="58" t="s">
        <v>225</v>
      </c>
      <c r="G362" s="49">
        <f>SUM(G363:G366)</f>
        <v>1057408</v>
      </c>
      <c r="H362" s="49">
        <f>SUM(H363:H366)</f>
        <v>1057407</v>
      </c>
      <c r="I362" s="83">
        <f t="shared" si="16"/>
        <v>99.99990542912481</v>
      </c>
      <c r="J362" s="103"/>
      <c r="K362" s="103"/>
      <c r="L362" s="85"/>
    </row>
    <row r="363" spans="1:12" s="116" customFormat="1" ht="21" customHeight="1">
      <c r="A363" s="87"/>
      <c r="B363" s="88"/>
      <c r="C363" s="129"/>
      <c r="D363" s="88">
        <v>3110</v>
      </c>
      <c r="E363" s="90"/>
      <c r="F363" s="87" t="s">
        <v>223</v>
      </c>
      <c r="G363" s="91">
        <v>1022577</v>
      </c>
      <c r="H363" s="91">
        <v>1022577</v>
      </c>
      <c r="I363" s="92">
        <f t="shared" si="16"/>
        <v>100</v>
      </c>
      <c r="J363" s="93" t="s">
        <v>226</v>
      </c>
      <c r="K363" s="93"/>
      <c r="L363" s="85"/>
    </row>
    <row r="364" spans="1:12" s="150" customFormat="1" ht="18" customHeight="1">
      <c r="A364" s="87"/>
      <c r="B364" s="88"/>
      <c r="C364" s="96"/>
      <c r="D364" s="88">
        <v>4110</v>
      </c>
      <c r="E364" s="90"/>
      <c r="F364" s="87" t="s">
        <v>28</v>
      </c>
      <c r="G364" s="91">
        <v>4771</v>
      </c>
      <c r="H364" s="91">
        <v>4771</v>
      </c>
      <c r="I364" s="56">
        <f t="shared" si="16"/>
        <v>100</v>
      </c>
      <c r="J364" s="93" t="s">
        <v>28</v>
      </c>
      <c r="K364" s="93"/>
      <c r="L364" s="149"/>
    </row>
    <row r="365" spans="1:12" s="150" customFormat="1" ht="17.25" customHeight="1">
      <c r="A365" s="87"/>
      <c r="B365" s="88"/>
      <c r="C365" s="96"/>
      <c r="D365" s="88">
        <v>4120</v>
      </c>
      <c r="E365" s="90"/>
      <c r="F365" s="121" t="s">
        <v>30</v>
      </c>
      <c r="G365" s="122">
        <v>660</v>
      </c>
      <c r="H365" s="122">
        <v>659</v>
      </c>
      <c r="I365" s="133">
        <f t="shared" si="16"/>
        <v>99.84848484848486</v>
      </c>
      <c r="J365" s="93" t="s">
        <v>217</v>
      </c>
      <c r="K365" s="93"/>
      <c r="L365" s="149"/>
    </row>
    <row r="366" spans="1:12" s="116" customFormat="1" ht="30" customHeight="1">
      <c r="A366" s="87"/>
      <c r="B366" s="88"/>
      <c r="C366" s="129"/>
      <c r="D366" s="88">
        <v>4300</v>
      </c>
      <c r="E366" s="90"/>
      <c r="F366" s="87" t="s">
        <v>41</v>
      </c>
      <c r="G366" s="91">
        <v>29400</v>
      </c>
      <c r="H366" s="91">
        <v>29400</v>
      </c>
      <c r="I366" s="124">
        <f t="shared" si="16"/>
        <v>100</v>
      </c>
      <c r="J366" s="93" t="s">
        <v>227</v>
      </c>
      <c r="K366" s="93"/>
      <c r="L366" s="85"/>
    </row>
    <row r="367" spans="1:12" s="86" customFormat="1" ht="31.5" customHeight="1">
      <c r="A367" s="58"/>
      <c r="B367" s="59"/>
      <c r="C367" s="60">
        <v>85214</v>
      </c>
      <c r="D367" s="59"/>
      <c r="E367" s="61"/>
      <c r="F367" s="58" t="s">
        <v>228</v>
      </c>
      <c r="G367" s="49">
        <f>SUM(G368)</f>
        <v>2885379</v>
      </c>
      <c r="H367" s="49">
        <f>SUM(H368)</f>
        <v>2885360</v>
      </c>
      <c r="I367" s="83">
        <f t="shared" si="16"/>
        <v>99.99934150764943</v>
      </c>
      <c r="J367" s="103"/>
      <c r="K367" s="103"/>
      <c r="L367" s="85"/>
    </row>
    <row r="368" spans="1:12" s="95" customFormat="1" ht="18" customHeight="1">
      <c r="A368" s="87"/>
      <c r="B368" s="88"/>
      <c r="C368" s="142"/>
      <c r="D368" s="88">
        <v>3110</v>
      </c>
      <c r="E368" s="90"/>
      <c r="F368" s="87" t="s">
        <v>223</v>
      </c>
      <c r="G368" s="91">
        <f>2476249+409130</f>
        <v>2885379</v>
      </c>
      <c r="H368" s="91">
        <f>2476248+409112</f>
        <v>2885360</v>
      </c>
      <c r="I368" s="92">
        <f t="shared" si="16"/>
        <v>99.99934150764943</v>
      </c>
      <c r="J368" s="93"/>
      <c r="K368" s="93"/>
      <c r="L368" s="94"/>
    </row>
    <row r="369" spans="1:12" s="95" customFormat="1" ht="18.75" customHeight="1">
      <c r="A369" s="58"/>
      <c r="B369" s="59"/>
      <c r="C369" s="60">
        <v>85219</v>
      </c>
      <c r="D369" s="59"/>
      <c r="E369" s="61"/>
      <c r="F369" s="58" t="s">
        <v>229</v>
      </c>
      <c r="G369" s="49">
        <f>SUM(G370:G383)</f>
        <v>2084931</v>
      </c>
      <c r="H369" s="49">
        <f>SUM(H370:H383)</f>
        <v>2084875</v>
      </c>
      <c r="I369" s="83">
        <f t="shared" si="16"/>
        <v>99.99731405979382</v>
      </c>
      <c r="J369" s="103"/>
      <c r="K369" s="103"/>
      <c r="L369" s="94"/>
    </row>
    <row r="370" spans="1:12" s="95" customFormat="1" ht="30" customHeight="1">
      <c r="A370" s="87"/>
      <c r="B370" s="88"/>
      <c r="C370" s="89"/>
      <c r="D370" s="88">
        <v>3020</v>
      </c>
      <c r="E370" s="90"/>
      <c r="F370" s="121" t="s">
        <v>91</v>
      </c>
      <c r="G370" s="122">
        <f>7950</f>
        <v>7950</v>
      </c>
      <c r="H370" s="122">
        <v>7949</v>
      </c>
      <c r="I370" s="133">
        <f t="shared" si="16"/>
        <v>99.9874213836478</v>
      </c>
      <c r="J370" s="93" t="s">
        <v>230</v>
      </c>
      <c r="K370" s="93"/>
      <c r="L370" s="94"/>
    </row>
    <row r="371" spans="1:12" s="95" customFormat="1" ht="18" customHeight="1">
      <c r="A371" s="87"/>
      <c r="B371" s="88"/>
      <c r="C371" s="96"/>
      <c r="D371" s="88">
        <v>4010</v>
      </c>
      <c r="E371" s="90"/>
      <c r="F371" s="87" t="s">
        <v>231</v>
      </c>
      <c r="G371" s="91">
        <v>1364302</v>
      </c>
      <c r="H371" s="91">
        <v>1364302</v>
      </c>
      <c r="I371" s="92">
        <f t="shared" si="16"/>
        <v>100</v>
      </c>
      <c r="J371" s="93" t="s">
        <v>232</v>
      </c>
      <c r="K371" s="93"/>
      <c r="L371" s="94"/>
    </row>
    <row r="372" spans="1:12" s="150" customFormat="1" ht="18" customHeight="1">
      <c r="A372" s="87"/>
      <c r="B372" s="88"/>
      <c r="C372" s="96"/>
      <c r="D372" s="88">
        <v>4040</v>
      </c>
      <c r="E372" s="90"/>
      <c r="F372" s="87" t="s">
        <v>26</v>
      </c>
      <c r="G372" s="91">
        <v>84330</v>
      </c>
      <c r="H372" s="91">
        <v>84330</v>
      </c>
      <c r="I372" s="92">
        <f t="shared" si="16"/>
        <v>100</v>
      </c>
      <c r="J372" s="93" t="s">
        <v>233</v>
      </c>
      <c r="K372" s="93"/>
      <c r="L372" s="149"/>
    </row>
    <row r="373" spans="1:12" s="150" customFormat="1" ht="18.75" customHeight="1">
      <c r="A373" s="87"/>
      <c r="B373" s="88"/>
      <c r="C373" s="96"/>
      <c r="D373" s="88">
        <v>4110</v>
      </c>
      <c r="E373" s="90"/>
      <c r="F373" s="87" t="s">
        <v>28</v>
      </c>
      <c r="G373" s="91">
        <v>260969</v>
      </c>
      <c r="H373" s="91">
        <v>260969</v>
      </c>
      <c r="I373" s="92">
        <f t="shared" si="16"/>
        <v>100</v>
      </c>
      <c r="J373" s="93" t="s">
        <v>28</v>
      </c>
      <c r="K373" s="93"/>
      <c r="L373" s="149"/>
    </row>
    <row r="374" spans="1:12" s="150" customFormat="1" ht="16.5" customHeight="1">
      <c r="A374" s="87"/>
      <c r="B374" s="88"/>
      <c r="C374" s="96"/>
      <c r="D374" s="88">
        <v>4120</v>
      </c>
      <c r="E374" s="90"/>
      <c r="F374" s="121" t="s">
        <v>30</v>
      </c>
      <c r="G374" s="122">
        <v>36079</v>
      </c>
      <c r="H374" s="122">
        <v>36079</v>
      </c>
      <c r="I374" s="124">
        <f t="shared" si="16"/>
        <v>100</v>
      </c>
      <c r="J374" s="98" t="s">
        <v>217</v>
      </c>
      <c r="K374" s="98"/>
      <c r="L374" s="149"/>
    </row>
    <row r="375" spans="1:12" s="95" customFormat="1" ht="31.5" customHeight="1">
      <c r="A375" s="87"/>
      <c r="B375" s="88"/>
      <c r="C375" s="96"/>
      <c r="D375" s="88">
        <v>4210</v>
      </c>
      <c r="E375" s="90"/>
      <c r="F375" s="121" t="s">
        <v>31</v>
      </c>
      <c r="G375" s="122">
        <v>92911</v>
      </c>
      <c r="H375" s="122">
        <v>92910</v>
      </c>
      <c r="I375" s="133">
        <f t="shared" si="16"/>
        <v>99.9989237011764</v>
      </c>
      <c r="J375" s="93" t="s">
        <v>234</v>
      </c>
      <c r="K375" s="93"/>
      <c r="L375" s="94"/>
    </row>
    <row r="376" spans="1:12" s="150" customFormat="1" ht="31.5" customHeight="1">
      <c r="A376" s="87"/>
      <c r="B376" s="88"/>
      <c r="C376" s="96"/>
      <c r="D376" s="88">
        <v>4260</v>
      </c>
      <c r="E376" s="90"/>
      <c r="F376" s="87" t="s">
        <v>35</v>
      </c>
      <c r="G376" s="91">
        <v>41117</v>
      </c>
      <c r="H376" s="91">
        <v>41117</v>
      </c>
      <c r="I376" s="92">
        <f t="shared" si="16"/>
        <v>100</v>
      </c>
      <c r="J376" s="93" t="s">
        <v>235</v>
      </c>
      <c r="K376" s="93"/>
      <c r="L376" s="149"/>
    </row>
    <row r="377" spans="1:12" s="97" customFormat="1" ht="59.25" customHeight="1">
      <c r="A377" s="87"/>
      <c r="B377" s="88"/>
      <c r="C377" s="96"/>
      <c r="D377" s="88">
        <v>4270</v>
      </c>
      <c r="E377" s="90"/>
      <c r="F377" s="87" t="s">
        <v>37</v>
      </c>
      <c r="G377" s="91">
        <v>30700</v>
      </c>
      <c r="H377" s="91">
        <v>30699</v>
      </c>
      <c r="I377" s="92">
        <f t="shared" si="16"/>
        <v>99.99674267100977</v>
      </c>
      <c r="J377" s="93" t="s">
        <v>236</v>
      </c>
      <c r="K377" s="93"/>
      <c r="L377" s="94"/>
    </row>
    <row r="378" spans="1:12" s="95" customFormat="1" ht="84" customHeight="1">
      <c r="A378" s="87"/>
      <c r="B378" s="88"/>
      <c r="C378" s="96"/>
      <c r="D378" s="88">
        <v>4300</v>
      </c>
      <c r="E378" s="90"/>
      <c r="F378" s="87" t="s">
        <v>41</v>
      </c>
      <c r="G378" s="91">
        <v>108791</v>
      </c>
      <c r="H378" s="91">
        <v>108739</v>
      </c>
      <c r="I378" s="92">
        <f aca="true" t="shared" si="18" ref="I378:I410">H378/G378*100</f>
        <v>99.95220192846834</v>
      </c>
      <c r="J378" s="93" t="s">
        <v>237</v>
      </c>
      <c r="K378" s="93"/>
      <c r="L378" s="94"/>
    </row>
    <row r="379" spans="1:12" s="95" customFormat="1" ht="30.75" customHeight="1">
      <c r="A379" s="87"/>
      <c r="B379" s="88"/>
      <c r="C379" s="96"/>
      <c r="D379" s="88">
        <v>4410</v>
      </c>
      <c r="E379" s="90"/>
      <c r="F379" s="87" t="s">
        <v>67</v>
      </c>
      <c r="G379" s="91">
        <v>6500</v>
      </c>
      <c r="H379" s="91">
        <v>6500</v>
      </c>
      <c r="I379" s="92">
        <f t="shared" si="18"/>
        <v>100</v>
      </c>
      <c r="J379" s="93" t="s">
        <v>238</v>
      </c>
      <c r="K379" s="93"/>
      <c r="L379" s="94"/>
    </row>
    <row r="380" spans="1:12" s="95" customFormat="1" ht="17.25" customHeight="1">
      <c r="A380" s="87"/>
      <c r="B380" s="88"/>
      <c r="C380" s="96"/>
      <c r="D380" s="88">
        <v>4430</v>
      </c>
      <c r="E380" s="90"/>
      <c r="F380" s="87" t="s">
        <v>45</v>
      </c>
      <c r="G380" s="91">
        <v>2714</v>
      </c>
      <c r="H380" s="91">
        <v>2714</v>
      </c>
      <c r="I380" s="92">
        <f t="shared" si="18"/>
        <v>100</v>
      </c>
      <c r="J380" s="93"/>
      <c r="K380" s="93"/>
      <c r="L380" s="94"/>
    </row>
    <row r="381" spans="1:12" s="97" customFormat="1" ht="21" customHeight="1">
      <c r="A381" s="87"/>
      <c r="B381" s="88"/>
      <c r="C381" s="96"/>
      <c r="D381" s="88">
        <v>4440</v>
      </c>
      <c r="E381" s="90"/>
      <c r="F381" s="87" t="s">
        <v>47</v>
      </c>
      <c r="G381" s="91">
        <v>42669</v>
      </c>
      <c r="H381" s="91">
        <v>42668</v>
      </c>
      <c r="I381" s="92">
        <f t="shared" si="18"/>
        <v>99.99765637816682</v>
      </c>
      <c r="J381" s="93" t="s">
        <v>47</v>
      </c>
      <c r="K381" s="93"/>
      <c r="L381" s="94"/>
    </row>
    <row r="382" spans="1:12" s="97" customFormat="1" ht="21" customHeight="1">
      <c r="A382" s="87"/>
      <c r="B382" s="88"/>
      <c r="C382" s="96"/>
      <c r="D382" s="88">
        <v>4520</v>
      </c>
      <c r="E382" s="90"/>
      <c r="F382" s="87" t="s">
        <v>239</v>
      </c>
      <c r="G382" s="91">
        <v>3132</v>
      </c>
      <c r="H382" s="91">
        <v>3132</v>
      </c>
      <c r="I382" s="92">
        <f t="shared" si="18"/>
        <v>100</v>
      </c>
      <c r="J382" s="93"/>
      <c r="K382" s="93"/>
      <c r="L382" s="94"/>
    </row>
    <row r="383" spans="1:12" s="138" customFormat="1" ht="33" customHeight="1">
      <c r="A383" s="87"/>
      <c r="B383" s="88"/>
      <c r="C383" s="208"/>
      <c r="D383" s="88">
        <v>4590</v>
      </c>
      <c r="E383" s="90"/>
      <c r="F383" s="209" t="s">
        <v>240</v>
      </c>
      <c r="G383" s="91">
        <v>2767</v>
      </c>
      <c r="H383" s="91">
        <v>2767</v>
      </c>
      <c r="I383" s="92">
        <f t="shared" si="18"/>
        <v>100</v>
      </c>
      <c r="J383" s="93"/>
      <c r="K383" s="93"/>
      <c r="L383" s="94"/>
    </row>
    <row r="384" spans="1:12" s="95" customFormat="1" ht="45.75" customHeight="1">
      <c r="A384" s="58"/>
      <c r="B384" s="59"/>
      <c r="C384" s="96">
        <v>85220</v>
      </c>
      <c r="D384" s="59"/>
      <c r="E384" s="61"/>
      <c r="F384" s="58" t="s">
        <v>241</v>
      </c>
      <c r="G384" s="49">
        <f>SUM(G385:G388)</f>
        <v>20745</v>
      </c>
      <c r="H384" s="49">
        <f>SUM(H385:H388)</f>
        <v>20743</v>
      </c>
      <c r="I384" s="83">
        <f t="shared" si="18"/>
        <v>99.99035912268016</v>
      </c>
      <c r="J384" s="103"/>
      <c r="K384" s="103"/>
      <c r="L384" s="94"/>
    </row>
    <row r="385" spans="1:12" s="97" customFormat="1" ht="30.75" customHeight="1">
      <c r="A385" s="87"/>
      <c r="B385" s="88"/>
      <c r="C385" s="96"/>
      <c r="D385" s="88">
        <v>4210</v>
      </c>
      <c r="E385" s="90"/>
      <c r="F385" s="87" t="s">
        <v>31</v>
      </c>
      <c r="G385" s="91">
        <v>5000</v>
      </c>
      <c r="H385" s="91">
        <v>4999</v>
      </c>
      <c r="I385" s="92">
        <f t="shared" si="18"/>
        <v>99.98</v>
      </c>
      <c r="J385" s="93" t="s">
        <v>242</v>
      </c>
      <c r="K385" s="93"/>
      <c r="L385" s="94"/>
    </row>
    <row r="386" spans="1:12" s="97" customFormat="1" ht="30" customHeight="1">
      <c r="A386" s="87"/>
      <c r="B386" s="88"/>
      <c r="C386" s="96"/>
      <c r="D386" s="88">
        <v>4260</v>
      </c>
      <c r="E386" s="90"/>
      <c r="F386" s="87" t="s">
        <v>35</v>
      </c>
      <c r="G386" s="91">
        <v>10000</v>
      </c>
      <c r="H386" s="91">
        <v>10000</v>
      </c>
      <c r="I386" s="92">
        <f t="shared" si="18"/>
        <v>100</v>
      </c>
      <c r="J386" s="93" t="s">
        <v>243</v>
      </c>
      <c r="K386" s="93"/>
      <c r="L386" s="94"/>
    </row>
    <row r="387" spans="1:12" s="97" customFormat="1" ht="18" customHeight="1">
      <c r="A387" s="87"/>
      <c r="B387" s="88"/>
      <c r="C387" s="96"/>
      <c r="D387" s="88">
        <v>4270</v>
      </c>
      <c r="E387" s="90"/>
      <c r="F387" s="87" t="s">
        <v>37</v>
      </c>
      <c r="G387" s="91">
        <v>170</v>
      </c>
      <c r="H387" s="91">
        <v>170</v>
      </c>
      <c r="I387" s="92">
        <f t="shared" si="18"/>
        <v>100</v>
      </c>
      <c r="J387" s="93" t="s">
        <v>244</v>
      </c>
      <c r="K387" s="93"/>
      <c r="L387" s="94"/>
    </row>
    <row r="388" spans="1:12" s="97" customFormat="1" ht="45" customHeight="1">
      <c r="A388" s="87"/>
      <c r="B388" s="88"/>
      <c r="C388" s="96"/>
      <c r="D388" s="88">
        <v>4300</v>
      </c>
      <c r="E388" s="90"/>
      <c r="F388" s="87" t="s">
        <v>41</v>
      </c>
      <c r="G388" s="91">
        <v>5575</v>
      </c>
      <c r="H388" s="91">
        <v>5574</v>
      </c>
      <c r="I388" s="92">
        <f t="shared" si="18"/>
        <v>99.98206278026906</v>
      </c>
      <c r="J388" s="98" t="s">
        <v>245</v>
      </c>
      <c r="K388" s="98"/>
      <c r="L388" s="94"/>
    </row>
    <row r="389" spans="1:12" s="95" customFormat="1" ht="27" customHeight="1">
      <c r="A389" s="58"/>
      <c r="B389" s="59"/>
      <c r="C389" s="60">
        <v>85228</v>
      </c>
      <c r="D389" s="59"/>
      <c r="E389" s="61"/>
      <c r="F389" s="100" t="s">
        <v>246</v>
      </c>
      <c r="G389" s="101">
        <f>SUM(G390)</f>
        <v>340000</v>
      </c>
      <c r="H389" s="101">
        <f>SUM(H390)</f>
        <v>340000</v>
      </c>
      <c r="I389" s="102">
        <f t="shared" si="18"/>
        <v>100</v>
      </c>
      <c r="J389" s="103"/>
      <c r="K389" s="103"/>
      <c r="L389" s="94"/>
    </row>
    <row r="390" spans="1:12" s="150" customFormat="1" ht="16.5" customHeight="1">
      <c r="A390" s="87"/>
      <c r="B390" s="88"/>
      <c r="C390" s="118"/>
      <c r="D390" s="88">
        <v>3110</v>
      </c>
      <c r="E390" s="90"/>
      <c r="F390" s="87" t="s">
        <v>223</v>
      </c>
      <c r="G390" s="91">
        <v>340000</v>
      </c>
      <c r="H390" s="91">
        <v>340000</v>
      </c>
      <c r="I390" s="92">
        <f t="shared" si="18"/>
        <v>100</v>
      </c>
      <c r="J390" s="93"/>
      <c r="K390" s="93"/>
      <c r="L390" s="149"/>
    </row>
    <row r="391" spans="1:12" s="210" customFormat="1" ht="29.25" customHeight="1">
      <c r="A391" s="58"/>
      <c r="B391" s="59"/>
      <c r="C391" s="60">
        <v>85203</v>
      </c>
      <c r="D391" s="59"/>
      <c r="E391" s="61"/>
      <c r="F391" s="58" t="s">
        <v>247</v>
      </c>
      <c r="G391" s="49">
        <f>SUM(G392:G402)</f>
        <v>203787</v>
      </c>
      <c r="H391" s="49">
        <f>SUM(H392:H402)</f>
        <v>203784</v>
      </c>
      <c r="I391" s="83">
        <f t="shared" si="18"/>
        <v>99.99852787469268</v>
      </c>
      <c r="J391" s="103"/>
      <c r="K391" s="103"/>
      <c r="L391" s="149"/>
    </row>
    <row r="392" spans="1:12" s="95" customFormat="1" ht="29.25" customHeight="1">
      <c r="A392" s="87" t="s">
        <v>248</v>
      </c>
      <c r="B392" s="88"/>
      <c r="C392" s="89"/>
      <c r="D392" s="88">
        <v>3020</v>
      </c>
      <c r="E392" s="90"/>
      <c r="F392" s="87" t="s">
        <v>91</v>
      </c>
      <c r="G392" s="91">
        <v>300</v>
      </c>
      <c r="H392" s="91">
        <v>300</v>
      </c>
      <c r="I392" s="92">
        <f t="shared" si="18"/>
        <v>100</v>
      </c>
      <c r="J392" s="93" t="s">
        <v>249</v>
      </c>
      <c r="K392" s="93"/>
      <c r="L392" s="94"/>
    </row>
    <row r="393" spans="1:12" s="95" customFormat="1" ht="18.75" customHeight="1">
      <c r="A393" s="87" t="s">
        <v>248</v>
      </c>
      <c r="B393" s="90"/>
      <c r="C393" s="96"/>
      <c r="D393" s="127">
        <v>4010</v>
      </c>
      <c r="E393" s="90"/>
      <c r="F393" s="87" t="s">
        <v>60</v>
      </c>
      <c r="G393" s="91">
        <v>103292</v>
      </c>
      <c r="H393" s="91">
        <v>103292</v>
      </c>
      <c r="I393" s="92">
        <f t="shared" si="18"/>
        <v>100</v>
      </c>
      <c r="J393" s="93" t="s">
        <v>250</v>
      </c>
      <c r="K393" s="93"/>
      <c r="L393" s="94"/>
    </row>
    <row r="394" spans="1:12" s="95" customFormat="1" ht="18.75" customHeight="1">
      <c r="A394" s="87" t="s">
        <v>248</v>
      </c>
      <c r="B394" s="90"/>
      <c r="C394" s="96"/>
      <c r="D394" s="127">
        <v>4040</v>
      </c>
      <c r="E394" s="90"/>
      <c r="F394" s="87" t="s">
        <v>26</v>
      </c>
      <c r="G394" s="91">
        <v>8602</v>
      </c>
      <c r="H394" s="91">
        <v>8601</v>
      </c>
      <c r="I394" s="92">
        <f t="shared" si="18"/>
        <v>99.98837479655894</v>
      </c>
      <c r="J394" s="93" t="s">
        <v>251</v>
      </c>
      <c r="K394" s="93"/>
      <c r="L394" s="94"/>
    </row>
    <row r="395" spans="1:12" s="150" customFormat="1" ht="18" customHeight="1">
      <c r="A395" s="87" t="s">
        <v>248</v>
      </c>
      <c r="B395" s="90"/>
      <c r="C395" s="96"/>
      <c r="D395" s="127">
        <v>4110</v>
      </c>
      <c r="E395" s="90"/>
      <c r="F395" s="87" t="s">
        <v>28</v>
      </c>
      <c r="G395" s="91">
        <v>19455</v>
      </c>
      <c r="H395" s="91">
        <v>19455</v>
      </c>
      <c r="I395" s="92">
        <f t="shared" si="18"/>
        <v>100</v>
      </c>
      <c r="J395" s="93" t="s">
        <v>216</v>
      </c>
      <c r="K395" s="93"/>
      <c r="L395" s="149"/>
    </row>
    <row r="396" spans="1:12" s="95" customFormat="1" ht="18.75" customHeight="1">
      <c r="A396" s="87" t="s">
        <v>248</v>
      </c>
      <c r="B396" s="90"/>
      <c r="C396" s="96"/>
      <c r="D396" s="127">
        <v>4120</v>
      </c>
      <c r="E396" s="90"/>
      <c r="F396" s="87" t="s">
        <v>30</v>
      </c>
      <c r="G396" s="91">
        <v>2689</v>
      </c>
      <c r="H396" s="91">
        <v>2689</v>
      </c>
      <c r="I396" s="92">
        <f t="shared" si="18"/>
        <v>100</v>
      </c>
      <c r="J396" s="93" t="s">
        <v>217</v>
      </c>
      <c r="K396" s="93"/>
      <c r="L396" s="94"/>
    </row>
    <row r="397" spans="1:12" s="150" customFormat="1" ht="30.75" customHeight="1">
      <c r="A397" s="87" t="s">
        <v>248</v>
      </c>
      <c r="B397" s="90"/>
      <c r="C397" s="96"/>
      <c r="D397" s="127">
        <v>4210</v>
      </c>
      <c r="E397" s="90"/>
      <c r="F397" s="87" t="s">
        <v>31</v>
      </c>
      <c r="G397" s="91">
        <v>10000</v>
      </c>
      <c r="H397" s="91">
        <v>10000</v>
      </c>
      <c r="I397" s="92">
        <f t="shared" si="18"/>
        <v>100</v>
      </c>
      <c r="J397" s="93" t="s">
        <v>252</v>
      </c>
      <c r="K397" s="93"/>
      <c r="L397" s="149"/>
    </row>
    <row r="398" spans="1:12" s="95" customFormat="1" ht="18" customHeight="1">
      <c r="A398" s="87" t="s">
        <v>248</v>
      </c>
      <c r="B398" s="90"/>
      <c r="C398" s="96"/>
      <c r="D398" s="127">
        <v>4220</v>
      </c>
      <c r="E398" s="90"/>
      <c r="F398" s="87" t="s">
        <v>63</v>
      </c>
      <c r="G398" s="91">
        <v>37800</v>
      </c>
      <c r="H398" s="91">
        <v>37799</v>
      </c>
      <c r="I398" s="92">
        <f t="shared" si="18"/>
        <v>99.9973544973545</v>
      </c>
      <c r="J398" s="93" t="s">
        <v>253</v>
      </c>
      <c r="K398" s="93"/>
      <c r="L398" s="94"/>
    </row>
    <row r="399" spans="1:12" s="150" customFormat="1" ht="30.75" customHeight="1">
      <c r="A399" s="87" t="s">
        <v>248</v>
      </c>
      <c r="B399" s="90"/>
      <c r="C399" s="96"/>
      <c r="D399" s="127">
        <v>4260</v>
      </c>
      <c r="E399" s="90"/>
      <c r="F399" s="87" t="s">
        <v>35</v>
      </c>
      <c r="G399" s="91">
        <v>6500</v>
      </c>
      <c r="H399" s="91">
        <v>6500</v>
      </c>
      <c r="I399" s="92">
        <f t="shared" si="18"/>
        <v>100</v>
      </c>
      <c r="J399" s="93" t="s">
        <v>254</v>
      </c>
      <c r="K399" s="93"/>
      <c r="L399" s="149"/>
    </row>
    <row r="400" spans="1:12" s="95" customFormat="1" ht="17.25" customHeight="1">
      <c r="A400" s="87" t="s">
        <v>248</v>
      </c>
      <c r="B400" s="90"/>
      <c r="C400" s="96"/>
      <c r="D400" s="127">
        <v>4270</v>
      </c>
      <c r="E400" s="90"/>
      <c r="F400" s="87" t="s">
        <v>37</v>
      </c>
      <c r="G400" s="91">
        <v>122</v>
      </c>
      <c r="H400" s="91">
        <v>122</v>
      </c>
      <c r="I400" s="92">
        <f t="shared" si="18"/>
        <v>100</v>
      </c>
      <c r="J400" s="93" t="s">
        <v>255</v>
      </c>
      <c r="K400" s="93"/>
      <c r="L400" s="94"/>
    </row>
    <row r="401" spans="1:12" s="150" customFormat="1" ht="31.5" customHeight="1">
      <c r="A401" s="87" t="s">
        <v>248</v>
      </c>
      <c r="B401" s="90"/>
      <c r="C401" s="96"/>
      <c r="D401" s="127">
        <v>4300</v>
      </c>
      <c r="E401" s="90"/>
      <c r="F401" s="87" t="s">
        <v>41</v>
      </c>
      <c r="G401" s="91">
        <v>11200</v>
      </c>
      <c r="H401" s="91">
        <v>11200</v>
      </c>
      <c r="I401" s="92">
        <f t="shared" si="18"/>
        <v>100</v>
      </c>
      <c r="J401" s="93" t="s">
        <v>256</v>
      </c>
      <c r="K401" s="93"/>
      <c r="L401" s="149"/>
    </row>
    <row r="402" spans="1:12" s="95" customFormat="1" ht="18.75" customHeight="1">
      <c r="A402" s="87" t="s">
        <v>248</v>
      </c>
      <c r="B402" s="88"/>
      <c r="C402" s="99"/>
      <c r="D402" s="88">
        <v>4440</v>
      </c>
      <c r="E402" s="90"/>
      <c r="F402" s="87" t="s">
        <v>47</v>
      </c>
      <c r="G402" s="91">
        <v>3827</v>
      </c>
      <c r="H402" s="91">
        <v>3826</v>
      </c>
      <c r="I402" s="92">
        <f t="shared" si="18"/>
        <v>99.97386987196238</v>
      </c>
      <c r="J402" s="93" t="s">
        <v>47</v>
      </c>
      <c r="K402" s="93"/>
      <c r="L402" s="94"/>
    </row>
    <row r="403" spans="1:12" s="95" customFormat="1" ht="30" customHeight="1">
      <c r="A403" s="87"/>
      <c r="B403" s="88"/>
      <c r="C403" s="60">
        <v>85203</v>
      </c>
      <c r="D403" s="59"/>
      <c r="E403" s="61"/>
      <c r="F403" s="58" t="s">
        <v>257</v>
      </c>
      <c r="G403" s="49">
        <f>SUM(G404:G413)</f>
        <v>288700</v>
      </c>
      <c r="H403" s="49">
        <f>SUM(H404:H413)</f>
        <v>288693</v>
      </c>
      <c r="I403" s="83">
        <f t="shared" si="18"/>
        <v>99.99757533772082</v>
      </c>
      <c r="J403" s="103"/>
      <c r="K403" s="103"/>
      <c r="L403" s="94"/>
    </row>
    <row r="404" spans="1:12" s="95" customFormat="1" ht="28.5" customHeight="1">
      <c r="A404" s="87" t="s">
        <v>258</v>
      </c>
      <c r="B404" s="88"/>
      <c r="C404" s="211"/>
      <c r="D404" s="88">
        <v>3020</v>
      </c>
      <c r="E404" s="90"/>
      <c r="F404" s="87" t="s">
        <v>259</v>
      </c>
      <c r="G404" s="91">
        <v>720</v>
      </c>
      <c r="H404" s="91">
        <v>720</v>
      </c>
      <c r="I404" s="92">
        <f t="shared" si="18"/>
        <v>100</v>
      </c>
      <c r="J404" s="93" t="s">
        <v>249</v>
      </c>
      <c r="K404" s="93"/>
      <c r="L404" s="94"/>
    </row>
    <row r="405" spans="1:12" s="95" customFormat="1" ht="17.25" customHeight="1">
      <c r="A405" s="87" t="s">
        <v>258</v>
      </c>
      <c r="B405" s="88"/>
      <c r="C405" s="212"/>
      <c r="D405" s="88">
        <v>4010</v>
      </c>
      <c r="E405" s="90"/>
      <c r="F405" s="87" t="s">
        <v>231</v>
      </c>
      <c r="G405" s="91">
        <v>136472</v>
      </c>
      <c r="H405" s="91">
        <v>136472</v>
      </c>
      <c r="I405" s="92">
        <f t="shared" si="18"/>
        <v>100</v>
      </c>
      <c r="J405" s="93" t="s">
        <v>260</v>
      </c>
      <c r="K405" s="93"/>
      <c r="L405" s="94"/>
    </row>
    <row r="406" spans="1:12" s="95" customFormat="1" ht="17.25" customHeight="1">
      <c r="A406" s="87" t="s">
        <v>258</v>
      </c>
      <c r="B406" s="88"/>
      <c r="C406" s="212"/>
      <c r="D406" s="88">
        <v>4040</v>
      </c>
      <c r="E406" s="90"/>
      <c r="F406" s="87" t="s">
        <v>261</v>
      </c>
      <c r="G406" s="91">
        <v>9000</v>
      </c>
      <c r="H406" s="91">
        <v>8998</v>
      </c>
      <c r="I406" s="92">
        <f t="shared" si="18"/>
        <v>99.97777777777777</v>
      </c>
      <c r="J406" s="93" t="s">
        <v>251</v>
      </c>
      <c r="K406" s="93"/>
      <c r="L406" s="94"/>
    </row>
    <row r="407" spans="1:12" s="95" customFormat="1" ht="18" customHeight="1">
      <c r="A407" s="87" t="s">
        <v>258</v>
      </c>
      <c r="B407" s="88"/>
      <c r="C407" s="212"/>
      <c r="D407" s="88">
        <v>4110</v>
      </c>
      <c r="E407" s="90"/>
      <c r="F407" s="87" t="s">
        <v>28</v>
      </c>
      <c r="G407" s="91">
        <v>25715</v>
      </c>
      <c r="H407" s="91">
        <v>25715</v>
      </c>
      <c r="I407" s="92">
        <f t="shared" si="18"/>
        <v>100</v>
      </c>
      <c r="J407" s="93" t="s">
        <v>28</v>
      </c>
      <c r="K407" s="93"/>
      <c r="L407" s="94"/>
    </row>
    <row r="408" spans="1:12" s="95" customFormat="1" ht="17.25" customHeight="1">
      <c r="A408" s="87" t="s">
        <v>258</v>
      </c>
      <c r="B408" s="88"/>
      <c r="C408" s="212"/>
      <c r="D408" s="88">
        <v>4120</v>
      </c>
      <c r="E408" s="90"/>
      <c r="F408" s="121" t="s">
        <v>30</v>
      </c>
      <c r="G408" s="122">
        <v>3406</v>
      </c>
      <c r="H408" s="122">
        <v>3406</v>
      </c>
      <c r="I408" s="133">
        <f t="shared" si="18"/>
        <v>100</v>
      </c>
      <c r="J408" s="93" t="s">
        <v>217</v>
      </c>
      <c r="K408" s="93"/>
      <c r="L408" s="94"/>
    </row>
    <row r="409" spans="1:12" s="95" customFormat="1" ht="45.75" customHeight="1">
      <c r="A409" s="87" t="s">
        <v>258</v>
      </c>
      <c r="B409" s="88"/>
      <c r="C409" s="212"/>
      <c r="D409" s="88">
        <v>4210</v>
      </c>
      <c r="E409" s="90"/>
      <c r="F409" s="121" t="s">
        <v>31</v>
      </c>
      <c r="G409" s="122">
        <v>45000</v>
      </c>
      <c r="H409" s="122">
        <v>44996</v>
      </c>
      <c r="I409" s="133">
        <f t="shared" si="18"/>
        <v>99.99111111111111</v>
      </c>
      <c r="J409" s="93" t="s">
        <v>262</v>
      </c>
      <c r="K409" s="93"/>
      <c r="L409" s="94"/>
    </row>
    <row r="410" spans="1:12" s="95" customFormat="1" ht="18.75" customHeight="1">
      <c r="A410" s="87" t="s">
        <v>258</v>
      </c>
      <c r="B410" s="88"/>
      <c r="C410" s="212"/>
      <c r="D410" s="88">
        <v>4260</v>
      </c>
      <c r="E410" s="90"/>
      <c r="F410" s="87" t="s">
        <v>35</v>
      </c>
      <c r="G410" s="91">
        <v>33167</v>
      </c>
      <c r="H410" s="91">
        <v>33167</v>
      </c>
      <c r="I410" s="92">
        <f t="shared" si="18"/>
        <v>100</v>
      </c>
      <c r="J410" s="98" t="s">
        <v>263</v>
      </c>
      <c r="K410" s="98"/>
      <c r="L410" s="94"/>
    </row>
    <row r="411" spans="1:12" s="97" customFormat="1" ht="30" customHeight="1">
      <c r="A411" s="87" t="s">
        <v>258</v>
      </c>
      <c r="B411" s="88"/>
      <c r="C411" s="126"/>
      <c r="D411" s="213">
        <v>4270</v>
      </c>
      <c r="E411" s="90"/>
      <c r="F411" s="121" t="s">
        <v>37</v>
      </c>
      <c r="G411" s="122">
        <v>15740</v>
      </c>
      <c r="H411" s="122">
        <v>15739</v>
      </c>
      <c r="I411" s="133">
        <f aca="true" t="shared" si="19" ref="I411:I430">H411/G411*100</f>
        <v>99.99364675984752</v>
      </c>
      <c r="J411" s="93" t="s">
        <v>264</v>
      </c>
      <c r="K411" s="93"/>
      <c r="L411" s="94"/>
    </row>
    <row r="412" spans="1:12" s="95" customFormat="1" ht="60" customHeight="1">
      <c r="A412" s="87"/>
      <c r="B412" s="88"/>
      <c r="C412" s="212"/>
      <c r="D412" s="88">
        <v>4300</v>
      </c>
      <c r="E412" s="90"/>
      <c r="F412" s="87" t="s">
        <v>41</v>
      </c>
      <c r="G412" s="91">
        <v>14610</v>
      </c>
      <c r="H412" s="91">
        <v>14610</v>
      </c>
      <c r="I412" s="92">
        <f t="shared" si="19"/>
        <v>100</v>
      </c>
      <c r="J412" s="93" t="s">
        <v>265</v>
      </c>
      <c r="K412" s="93"/>
      <c r="L412" s="94"/>
    </row>
    <row r="413" spans="1:12" s="95" customFormat="1" ht="18.75" customHeight="1">
      <c r="A413" s="87" t="s">
        <v>258</v>
      </c>
      <c r="B413" s="88"/>
      <c r="C413" s="67"/>
      <c r="D413" s="88">
        <v>4440</v>
      </c>
      <c r="E413" s="90"/>
      <c r="F413" s="87" t="s">
        <v>47</v>
      </c>
      <c r="G413" s="91">
        <v>4870</v>
      </c>
      <c r="H413" s="91">
        <v>4870</v>
      </c>
      <c r="I413" s="56">
        <f t="shared" si="19"/>
        <v>100</v>
      </c>
      <c r="J413" s="93" t="s">
        <v>47</v>
      </c>
      <c r="K413" s="93"/>
      <c r="L413" s="94"/>
    </row>
    <row r="414" spans="1:12" s="95" customFormat="1" ht="30.75" customHeight="1">
      <c r="A414" s="58"/>
      <c r="B414" s="59"/>
      <c r="C414" s="60">
        <v>85321</v>
      </c>
      <c r="D414" s="59"/>
      <c r="E414" s="61"/>
      <c r="F414" s="100" t="s">
        <v>266</v>
      </c>
      <c r="G414" s="101">
        <f>SUM(G415:G423)</f>
        <v>70728</v>
      </c>
      <c r="H414" s="101">
        <f>SUM(H415:H423)</f>
        <v>70724</v>
      </c>
      <c r="I414" s="102">
        <f t="shared" si="19"/>
        <v>99.99434453116164</v>
      </c>
      <c r="J414" s="103"/>
      <c r="K414" s="103"/>
      <c r="L414" s="94"/>
    </row>
    <row r="415" spans="1:12" s="95" customFormat="1" ht="18" customHeight="1">
      <c r="A415" s="87" t="s">
        <v>267</v>
      </c>
      <c r="B415" s="88"/>
      <c r="C415" s="130"/>
      <c r="D415" s="88">
        <v>4010</v>
      </c>
      <c r="E415" s="90"/>
      <c r="F415" s="121" t="s">
        <v>60</v>
      </c>
      <c r="G415" s="122">
        <v>38195</v>
      </c>
      <c r="H415" s="122">
        <v>38195</v>
      </c>
      <c r="I415" s="133">
        <f t="shared" si="19"/>
        <v>100</v>
      </c>
      <c r="J415" s="93" t="s">
        <v>268</v>
      </c>
      <c r="K415" s="93"/>
      <c r="L415" s="94"/>
    </row>
    <row r="416" spans="1:12" s="95" customFormat="1" ht="18" customHeight="1">
      <c r="A416" s="87"/>
      <c r="B416" s="88"/>
      <c r="C416" s="130"/>
      <c r="D416" s="88">
        <v>4040</v>
      </c>
      <c r="E416" s="90"/>
      <c r="F416" s="87" t="s">
        <v>261</v>
      </c>
      <c r="G416" s="91">
        <v>696</v>
      </c>
      <c r="H416" s="91">
        <v>695</v>
      </c>
      <c r="I416" s="92">
        <f t="shared" si="19"/>
        <v>99.85632183908046</v>
      </c>
      <c r="J416" s="93" t="s">
        <v>251</v>
      </c>
      <c r="K416" s="93"/>
      <c r="L416" s="94"/>
    </row>
    <row r="417" spans="1:12" s="95" customFormat="1" ht="18.75" customHeight="1">
      <c r="A417" s="87" t="s">
        <v>267</v>
      </c>
      <c r="B417" s="88"/>
      <c r="C417" s="130"/>
      <c r="D417" s="88">
        <v>4110</v>
      </c>
      <c r="E417" s="90"/>
      <c r="F417" s="87" t="s">
        <v>28</v>
      </c>
      <c r="G417" s="91">
        <v>7662</v>
      </c>
      <c r="H417" s="91">
        <v>7662</v>
      </c>
      <c r="I417" s="92">
        <f t="shared" si="19"/>
        <v>100</v>
      </c>
      <c r="J417" s="93" t="s">
        <v>28</v>
      </c>
      <c r="K417" s="93"/>
      <c r="L417" s="94"/>
    </row>
    <row r="418" spans="1:12" s="95" customFormat="1" ht="17.25" customHeight="1">
      <c r="A418" s="87" t="s">
        <v>267</v>
      </c>
      <c r="B418" s="88"/>
      <c r="C418" s="130"/>
      <c r="D418" s="88">
        <v>4120</v>
      </c>
      <c r="E418" s="90"/>
      <c r="F418" s="87" t="s">
        <v>30</v>
      </c>
      <c r="G418" s="91">
        <v>1032</v>
      </c>
      <c r="H418" s="91">
        <v>1032</v>
      </c>
      <c r="I418" s="92">
        <f t="shared" si="19"/>
        <v>100</v>
      </c>
      <c r="J418" s="93" t="s">
        <v>217</v>
      </c>
      <c r="K418" s="93"/>
      <c r="L418" s="94"/>
    </row>
    <row r="419" spans="1:12" s="95" customFormat="1" ht="30.75" customHeight="1">
      <c r="A419" s="87" t="s">
        <v>267</v>
      </c>
      <c r="B419" s="88"/>
      <c r="C419" s="130"/>
      <c r="D419" s="88">
        <v>4210</v>
      </c>
      <c r="E419" s="90"/>
      <c r="F419" s="87" t="s">
        <v>31</v>
      </c>
      <c r="G419" s="91">
        <v>4222</v>
      </c>
      <c r="H419" s="91">
        <v>4220</v>
      </c>
      <c r="I419" s="92">
        <f t="shared" si="19"/>
        <v>99.95262908574135</v>
      </c>
      <c r="J419" s="93" t="s">
        <v>269</v>
      </c>
      <c r="K419" s="93"/>
      <c r="L419" s="94"/>
    </row>
    <row r="420" spans="1:12" s="95" customFormat="1" ht="18.75" customHeight="1">
      <c r="A420" s="87"/>
      <c r="B420" s="88"/>
      <c r="C420" s="130"/>
      <c r="D420" s="88">
        <v>4260</v>
      </c>
      <c r="E420" s="90"/>
      <c r="F420" s="87" t="s">
        <v>35</v>
      </c>
      <c r="G420" s="91">
        <v>833</v>
      </c>
      <c r="H420" s="91">
        <v>833</v>
      </c>
      <c r="I420" s="92">
        <f t="shared" si="19"/>
        <v>100</v>
      </c>
      <c r="J420" s="93" t="s">
        <v>270</v>
      </c>
      <c r="K420" s="93"/>
      <c r="L420" s="94"/>
    </row>
    <row r="421" spans="1:12" s="95" customFormat="1" ht="18.75" customHeight="1">
      <c r="A421" s="87"/>
      <c r="B421" s="88"/>
      <c r="C421" s="130"/>
      <c r="D421" s="88">
        <v>4270</v>
      </c>
      <c r="E421" s="90"/>
      <c r="F421" s="87" t="s">
        <v>37</v>
      </c>
      <c r="G421" s="91">
        <v>1000</v>
      </c>
      <c r="H421" s="91">
        <v>1000</v>
      </c>
      <c r="I421" s="92">
        <f t="shared" si="19"/>
        <v>100</v>
      </c>
      <c r="J421" s="93" t="s">
        <v>271</v>
      </c>
      <c r="K421" s="93"/>
      <c r="L421" s="94"/>
    </row>
    <row r="422" spans="1:12" s="95" customFormat="1" ht="58.5" customHeight="1">
      <c r="A422" s="87" t="s">
        <v>267</v>
      </c>
      <c r="B422" s="88"/>
      <c r="C422" s="130"/>
      <c r="D422" s="88">
        <v>4300</v>
      </c>
      <c r="E422" s="90"/>
      <c r="F422" s="87" t="s">
        <v>41</v>
      </c>
      <c r="G422" s="91">
        <v>15000</v>
      </c>
      <c r="H422" s="91">
        <v>15000</v>
      </c>
      <c r="I422" s="92">
        <f t="shared" si="19"/>
        <v>100</v>
      </c>
      <c r="J422" s="93" t="s">
        <v>272</v>
      </c>
      <c r="K422" s="93"/>
      <c r="L422" s="94"/>
    </row>
    <row r="423" spans="1:12" s="95" customFormat="1" ht="18.75" customHeight="1">
      <c r="A423" s="87" t="s">
        <v>267</v>
      </c>
      <c r="B423" s="88"/>
      <c r="C423" s="104"/>
      <c r="D423" s="88">
        <v>4440</v>
      </c>
      <c r="E423" s="90"/>
      <c r="F423" s="87" t="s">
        <v>47</v>
      </c>
      <c r="G423" s="91">
        <v>2088</v>
      </c>
      <c r="H423" s="91">
        <v>2087</v>
      </c>
      <c r="I423" s="92">
        <f t="shared" si="19"/>
        <v>99.9521072796935</v>
      </c>
      <c r="J423" s="93" t="s">
        <v>47</v>
      </c>
      <c r="K423" s="93"/>
      <c r="L423" s="94"/>
    </row>
    <row r="424" spans="1:12" s="95" customFormat="1" ht="30" customHeight="1">
      <c r="A424" s="58"/>
      <c r="B424" s="59"/>
      <c r="C424" s="99">
        <v>85295</v>
      </c>
      <c r="D424" s="59"/>
      <c r="E424" s="61"/>
      <c r="F424" s="58" t="s">
        <v>273</v>
      </c>
      <c r="G424" s="49">
        <f>SUM(G425:G430)</f>
        <v>82335</v>
      </c>
      <c r="H424" s="49">
        <f>SUM(H425:H430)</f>
        <v>82331</v>
      </c>
      <c r="I424" s="83">
        <f t="shared" si="19"/>
        <v>99.995141798749</v>
      </c>
      <c r="J424" s="93"/>
      <c r="K424" s="93"/>
      <c r="L424" s="94"/>
    </row>
    <row r="425" spans="1:12" s="97" customFormat="1" ht="18" customHeight="1">
      <c r="A425" s="87"/>
      <c r="B425" s="88"/>
      <c r="C425" s="104"/>
      <c r="D425" s="88">
        <v>3110</v>
      </c>
      <c r="E425" s="90"/>
      <c r="F425" s="87" t="s">
        <v>274</v>
      </c>
      <c r="G425" s="91">
        <v>70725</v>
      </c>
      <c r="H425" s="91">
        <v>70725</v>
      </c>
      <c r="I425" s="92">
        <f t="shared" si="19"/>
        <v>100</v>
      </c>
      <c r="J425" s="93"/>
      <c r="K425" s="93"/>
      <c r="L425" s="94"/>
    </row>
    <row r="426" spans="1:12" s="97" customFormat="1" ht="21" customHeight="1">
      <c r="A426" s="87"/>
      <c r="B426" s="88"/>
      <c r="C426" s="104"/>
      <c r="D426" s="88">
        <v>4110</v>
      </c>
      <c r="E426" s="90"/>
      <c r="F426" s="87" t="s">
        <v>28</v>
      </c>
      <c r="G426" s="91">
        <v>768</v>
      </c>
      <c r="H426" s="91">
        <v>768</v>
      </c>
      <c r="I426" s="92">
        <f t="shared" si="19"/>
        <v>100</v>
      </c>
      <c r="J426" s="93"/>
      <c r="K426" s="93"/>
      <c r="L426" s="94"/>
    </row>
    <row r="427" spans="1:12" s="97" customFormat="1" ht="21" customHeight="1">
      <c r="A427" s="87"/>
      <c r="B427" s="88"/>
      <c r="C427" s="104"/>
      <c r="D427" s="88">
        <v>4120</v>
      </c>
      <c r="E427" s="90"/>
      <c r="F427" s="87" t="s">
        <v>30</v>
      </c>
      <c r="G427" s="91">
        <v>116</v>
      </c>
      <c r="H427" s="91">
        <v>116</v>
      </c>
      <c r="I427" s="92">
        <f t="shared" si="19"/>
        <v>100</v>
      </c>
      <c r="J427" s="93"/>
      <c r="K427" s="93"/>
      <c r="L427" s="94"/>
    </row>
    <row r="428" spans="1:12" s="95" customFormat="1" ht="21" customHeight="1">
      <c r="A428" s="87"/>
      <c r="B428" s="88"/>
      <c r="C428" s="104"/>
      <c r="D428" s="88">
        <v>4210</v>
      </c>
      <c r="E428" s="90"/>
      <c r="F428" s="87" t="s">
        <v>31</v>
      </c>
      <c r="G428" s="91">
        <v>602</v>
      </c>
      <c r="H428" s="91">
        <v>598</v>
      </c>
      <c r="I428" s="92">
        <f t="shared" si="19"/>
        <v>99.33554817275747</v>
      </c>
      <c r="J428" s="93" t="s">
        <v>275</v>
      </c>
      <c r="K428" s="93"/>
      <c r="L428" s="94"/>
    </row>
    <row r="429" spans="1:12" s="95" customFormat="1" ht="21" customHeight="1">
      <c r="A429" s="87"/>
      <c r="B429" s="88"/>
      <c r="C429" s="104"/>
      <c r="D429" s="88">
        <v>4220</v>
      </c>
      <c r="E429" s="90"/>
      <c r="F429" s="87" t="s">
        <v>63</v>
      </c>
      <c r="G429" s="91">
        <v>4985</v>
      </c>
      <c r="H429" s="91">
        <v>4985</v>
      </c>
      <c r="I429" s="92">
        <f t="shared" si="19"/>
        <v>100</v>
      </c>
      <c r="J429" s="93"/>
      <c r="K429" s="93"/>
      <c r="L429" s="94"/>
    </row>
    <row r="430" spans="1:12" s="95" customFormat="1" ht="20.25" customHeight="1">
      <c r="A430" s="87"/>
      <c r="B430" s="88"/>
      <c r="C430" s="99"/>
      <c r="D430" s="88">
        <v>4300</v>
      </c>
      <c r="E430" s="90"/>
      <c r="F430" s="87" t="s">
        <v>41</v>
      </c>
      <c r="G430" s="91">
        <v>5139</v>
      </c>
      <c r="H430" s="91">
        <v>5139</v>
      </c>
      <c r="I430" s="92">
        <f t="shared" si="19"/>
        <v>100</v>
      </c>
      <c r="J430" s="98" t="s">
        <v>276</v>
      </c>
      <c r="K430" s="98"/>
      <c r="L430" s="94"/>
    </row>
    <row r="431" spans="1:12" s="95" customFormat="1" ht="18.75" customHeight="1">
      <c r="A431" s="87"/>
      <c r="B431" s="88"/>
      <c r="C431" s="99"/>
      <c r="D431" s="88"/>
      <c r="E431" s="90"/>
      <c r="F431" s="87"/>
      <c r="G431" s="91"/>
      <c r="H431" s="91"/>
      <c r="I431" s="92"/>
      <c r="J431" s="63"/>
      <c r="K431" s="63"/>
      <c r="L431" s="94"/>
    </row>
    <row r="432" spans="1:12" s="95" customFormat="1" ht="18.75" customHeight="1">
      <c r="A432" s="58"/>
      <c r="B432" s="59"/>
      <c r="C432" s="99"/>
      <c r="D432" s="59"/>
      <c r="E432" s="61"/>
      <c r="F432" s="75" t="s">
        <v>277</v>
      </c>
      <c r="G432" s="112">
        <f>SUM(G433:G441)/2</f>
        <v>90900</v>
      </c>
      <c r="H432" s="112">
        <f>SUM(H433:H441)/2</f>
        <v>59491</v>
      </c>
      <c r="I432" s="214">
        <f aca="true" t="shared" si="20" ref="I432:I441">H432/G432*100</f>
        <v>65.44664466446645</v>
      </c>
      <c r="J432" s="215"/>
      <c r="K432" s="216"/>
      <c r="L432" s="94"/>
    </row>
    <row r="433" spans="1:12" s="95" customFormat="1" ht="21" customHeight="1">
      <c r="A433" s="58"/>
      <c r="B433" s="59"/>
      <c r="C433" s="99">
        <v>75023</v>
      </c>
      <c r="D433" s="59"/>
      <c r="E433" s="61"/>
      <c r="F433" s="58" t="s">
        <v>278</v>
      </c>
      <c r="G433" s="49">
        <f>SUM(G434:G441)</f>
        <v>90900</v>
      </c>
      <c r="H433" s="49">
        <f>SUM(H434:H441)</f>
        <v>59491</v>
      </c>
      <c r="I433" s="83">
        <f t="shared" si="20"/>
        <v>65.44664466446645</v>
      </c>
      <c r="J433" s="84"/>
      <c r="K433" s="84"/>
      <c r="L433" s="94"/>
    </row>
    <row r="434" spans="1:12" s="95" customFormat="1" ht="18.75" customHeight="1">
      <c r="A434" s="87"/>
      <c r="B434" s="88"/>
      <c r="C434" s="99"/>
      <c r="D434" s="88">
        <v>4010</v>
      </c>
      <c r="E434" s="90"/>
      <c r="F434" s="121" t="s">
        <v>60</v>
      </c>
      <c r="G434" s="91">
        <v>64848</v>
      </c>
      <c r="H434" s="91">
        <v>39270</v>
      </c>
      <c r="I434" s="92">
        <f t="shared" si="20"/>
        <v>60.55699481865285</v>
      </c>
      <c r="J434" s="93" t="s">
        <v>250</v>
      </c>
      <c r="K434" s="93"/>
      <c r="L434" s="94"/>
    </row>
    <row r="435" spans="1:12" s="95" customFormat="1" ht="15.75" customHeight="1">
      <c r="A435" s="87"/>
      <c r="B435" s="88"/>
      <c r="C435" s="99"/>
      <c r="D435" s="88">
        <v>4040</v>
      </c>
      <c r="E435" s="90"/>
      <c r="F435" s="87" t="s">
        <v>261</v>
      </c>
      <c r="G435" s="91">
        <v>4184</v>
      </c>
      <c r="H435" s="91">
        <v>4184</v>
      </c>
      <c r="I435" s="92">
        <f t="shared" si="20"/>
        <v>100</v>
      </c>
      <c r="J435" s="93" t="s">
        <v>251</v>
      </c>
      <c r="K435" s="93"/>
      <c r="L435" s="94"/>
    </row>
    <row r="436" spans="1:12" s="95" customFormat="1" ht="18" customHeight="1">
      <c r="A436" s="87"/>
      <c r="B436" s="88"/>
      <c r="C436" s="99"/>
      <c r="D436" s="88">
        <v>4110</v>
      </c>
      <c r="E436" s="90"/>
      <c r="F436" s="87" t="s">
        <v>28</v>
      </c>
      <c r="G436" s="91">
        <v>10465</v>
      </c>
      <c r="H436" s="91">
        <v>7155</v>
      </c>
      <c r="I436" s="92">
        <f t="shared" si="20"/>
        <v>68.37075967510751</v>
      </c>
      <c r="J436" s="93" t="s">
        <v>216</v>
      </c>
      <c r="K436" s="93"/>
      <c r="L436" s="94"/>
    </row>
    <row r="437" spans="1:12" s="95" customFormat="1" ht="18" customHeight="1">
      <c r="A437" s="87"/>
      <c r="B437" s="88"/>
      <c r="C437" s="99"/>
      <c r="D437" s="88">
        <v>4120</v>
      </c>
      <c r="E437" s="90"/>
      <c r="F437" s="87" t="s">
        <v>30</v>
      </c>
      <c r="G437" s="91">
        <v>1617</v>
      </c>
      <c r="H437" s="91">
        <v>1011</v>
      </c>
      <c r="I437" s="92">
        <f t="shared" si="20"/>
        <v>62.52319109461967</v>
      </c>
      <c r="J437" s="93" t="s">
        <v>217</v>
      </c>
      <c r="K437" s="93"/>
      <c r="L437" s="94"/>
    </row>
    <row r="438" spans="1:12" s="95" customFormat="1" ht="16.5" customHeight="1">
      <c r="A438" s="87"/>
      <c r="B438" s="88"/>
      <c r="C438" s="99"/>
      <c r="D438" s="88">
        <v>4210</v>
      </c>
      <c r="E438" s="90"/>
      <c r="F438" s="87" t="s">
        <v>31</v>
      </c>
      <c r="G438" s="91">
        <v>2550</v>
      </c>
      <c r="H438" s="91">
        <v>2420</v>
      </c>
      <c r="I438" s="92">
        <f t="shared" si="20"/>
        <v>94.90196078431372</v>
      </c>
      <c r="J438" s="93" t="s">
        <v>279</v>
      </c>
      <c r="K438" s="93"/>
      <c r="L438" s="94"/>
    </row>
    <row r="439" spans="1:12" s="95" customFormat="1" ht="29.25" customHeight="1">
      <c r="A439" s="87"/>
      <c r="B439" s="88"/>
      <c r="C439" s="99"/>
      <c r="D439" s="88">
        <v>4300</v>
      </c>
      <c r="E439" s="90"/>
      <c r="F439" s="87" t="s">
        <v>41</v>
      </c>
      <c r="G439" s="91">
        <v>5184</v>
      </c>
      <c r="H439" s="91">
        <v>5150</v>
      </c>
      <c r="I439" s="92">
        <f t="shared" si="20"/>
        <v>99.34413580246914</v>
      </c>
      <c r="J439" s="93" t="s">
        <v>280</v>
      </c>
      <c r="K439" s="93"/>
      <c r="L439" s="94"/>
    </row>
    <row r="440" spans="1:12" s="95" customFormat="1" ht="18" customHeight="1">
      <c r="A440" s="87"/>
      <c r="B440" s="88"/>
      <c r="C440" s="99"/>
      <c r="D440" s="88">
        <v>4410</v>
      </c>
      <c r="E440" s="90"/>
      <c r="F440" s="87" t="s">
        <v>67</v>
      </c>
      <c r="G440" s="91">
        <v>700</v>
      </c>
      <c r="H440" s="91">
        <v>301</v>
      </c>
      <c r="I440" s="92">
        <f t="shared" si="20"/>
        <v>43</v>
      </c>
      <c r="J440" s="93" t="s">
        <v>281</v>
      </c>
      <c r="K440" s="93"/>
      <c r="L440" s="94"/>
    </row>
    <row r="441" spans="1:12" s="95" customFormat="1" ht="21" customHeight="1">
      <c r="A441" s="87"/>
      <c r="B441" s="88"/>
      <c r="C441" s="99"/>
      <c r="D441" s="88">
        <v>4440</v>
      </c>
      <c r="E441" s="90"/>
      <c r="F441" s="121" t="s">
        <v>47</v>
      </c>
      <c r="G441" s="91">
        <v>1352</v>
      </c>
      <c r="H441" s="91">
        <v>0</v>
      </c>
      <c r="I441" s="92">
        <f t="shared" si="20"/>
        <v>0</v>
      </c>
      <c r="J441" s="93" t="s">
        <v>282</v>
      </c>
      <c r="K441" s="93"/>
      <c r="L441" s="94"/>
    </row>
    <row r="442" spans="1:12" s="12" customFormat="1" ht="10.5" customHeight="1">
      <c r="A442" s="105"/>
      <c r="B442" s="105"/>
      <c r="C442" s="106"/>
      <c r="D442" s="105"/>
      <c r="E442" s="107"/>
      <c r="F442" s="105"/>
      <c r="G442" s="108"/>
      <c r="H442" s="108"/>
      <c r="I442" s="50"/>
      <c r="J442" s="109"/>
      <c r="K442" s="109"/>
      <c r="L442" s="7"/>
    </row>
    <row r="443" spans="1:12" s="82" customFormat="1" ht="18" customHeight="1">
      <c r="A443" s="75" t="s">
        <v>283</v>
      </c>
      <c r="B443" s="75"/>
      <c r="C443" s="110"/>
      <c r="D443" s="75"/>
      <c r="E443" s="111"/>
      <c r="F443" s="75" t="s">
        <v>284</v>
      </c>
      <c r="G443" s="112">
        <f>SUM(G444:G484)/2</f>
        <v>1682456</v>
      </c>
      <c r="H443" s="112">
        <f>SUM(H444:H484)/2</f>
        <v>1671375</v>
      </c>
      <c r="I443" s="113">
        <f aca="true" t="shared" si="21" ref="I443:I484">H443/G443*100</f>
        <v>99.34137950710152</v>
      </c>
      <c r="J443" s="81"/>
      <c r="K443" s="81"/>
      <c r="L443" s="7"/>
    </row>
    <row r="444" spans="1:12" s="86" customFormat="1" ht="18" customHeight="1">
      <c r="A444" s="58"/>
      <c r="B444" s="59"/>
      <c r="C444" s="60">
        <v>80101</v>
      </c>
      <c r="D444" s="59"/>
      <c r="E444" s="61"/>
      <c r="F444" s="58" t="s">
        <v>285</v>
      </c>
      <c r="G444" s="49">
        <f>SUM(G445:G449)</f>
        <v>103318</v>
      </c>
      <c r="H444" s="49">
        <f>SUM(H445:H449)</f>
        <v>101461</v>
      </c>
      <c r="I444" s="83">
        <f t="shared" si="21"/>
        <v>98.20263652025784</v>
      </c>
      <c r="J444" s="114"/>
      <c r="K444" s="114"/>
      <c r="L444" s="85"/>
    </row>
    <row r="445" spans="1:12" s="116" customFormat="1" ht="18.75" customHeight="1">
      <c r="A445" s="87"/>
      <c r="B445" s="90"/>
      <c r="C445" s="126"/>
      <c r="D445" s="127">
        <v>4210</v>
      </c>
      <c r="E445" s="90"/>
      <c r="F445" s="87" t="s">
        <v>31</v>
      </c>
      <c r="G445" s="91">
        <v>595</v>
      </c>
      <c r="H445" s="91">
        <v>480</v>
      </c>
      <c r="I445" s="92">
        <f t="shared" si="21"/>
        <v>80.67226890756302</v>
      </c>
      <c r="J445" s="143"/>
      <c r="K445" s="143"/>
      <c r="L445" s="85"/>
    </row>
    <row r="446" spans="1:12" s="116" customFormat="1" ht="18.75" customHeight="1">
      <c r="A446" s="87"/>
      <c r="B446" s="90"/>
      <c r="C446" s="126"/>
      <c r="D446" s="127">
        <v>4260</v>
      </c>
      <c r="E446" s="90"/>
      <c r="F446" s="87" t="s">
        <v>35</v>
      </c>
      <c r="G446" s="91">
        <v>7120</v>
      </c>
      <c r="H446" s="91">
        <v>5890</v>
      </c>
      <c r="I446" s="92">
        <f t="shared" si="21"/>
        <v>82.7247191011236</v>
      </c>
      <c r="J446" s="143" t="s">
        <v>286</v>
      </c>
      <c r="K446" s="143"/>
      <c r="L446" s="85"/>
    </row>
    <row r="447" spans="1:12" s="116" customFormat="1" ht="21" customHeight="1">
      <c r="A447" s="87"/>
      <c r="B447" s="90"/>
      <c r="C447" s="126"/>
      <c r="D447" s="127">
        <v>4270</v>
      </c>
      <c r="E447" s="90"/>
      <c r="F447" s="87" t="s">
        <v>37</v>
      </c>
      <c r="G447" s="91">
        <v>70305</v>
      </c>
      <c r="H447" s="91">
        <v>70040</v>
      </c>
      <c r="I447" s="92">
        <f t="shared" si="21"/>
        <v>99.62307090534101</v>
      </c>
      <c r="J447" s="143" t="s">
        <v>287</v>
      </c>
      <c r="K447" s="143"/>
      <c r="L447" s="85"/>
    </row>
    <row r="448" spans="1:12" s="116" customFormat="1" ht="30.75" customHeight="1">
      <c r="A448" s="87"/>
      <c r="B448" s="90"/>
      <c r="C448" s="126"/>
      <c r="D448" s="127">
        <v>4300</v>
      </c>
      <c r="E448" s="90"/>
      <c r="F448" s="87" t="s">
        <v>41</v>
      </c>
      <c r="G448" s="91">
        <v>6000</v>
      </c>
      <c r="H448" s="91">
        <v>5803</v>
      </c>
      <c r="I448" s="92">
        <f t="shared" si="21"/>
        <v>96.71666666666667</v>
      </c>
      <c r="J448" s="143" t="s">
        <v>288</v>
      </c>
      <c r="K448" s="143"/>
      <c r="L448" s="85"/>
    </row>
    <row r="449" spans="1:12" s="116" customFormat="1" ht="21" customHeight="1">
      <c r="A449" s="87"/>
      <c r="B449" s="90"/>
      <c r="C449" s="126"/>
      <c r="D449" s="88">
        <v>4440</v>
      </c>
      <c r="E449" s="90"/>
      <c r="F449" s="121" t="s">
        <v>47</v>
      </c>
      <c r="G449" s="122">
        <v>19298</v>
      </c>
      <c r="H449" s="122">
        <v>19248</v>
      </c>
      <c r="I449" s="133">
        <f t="shared" si="21"/>
        <v>99.74090579334646</v>
      </c>
      <c r="J449" s="143" t="s">
        <v>289</v>
      </c>
      <c r="K449" s="143"/>
      <c r="L449" s="85"/>
    </row>
    <row r="450" spans="1:12" s="95" customFormat="1" ht="17.25" customHeight="1">
      <c r="A450" s="58"/>
      <c r="B450" s="59"/>
      <c r="C450" s="60">
        <v>80104</v>
      </c>
      <c r="D450" s="59"/>
      <c r="E450" s="61"/>
      <c r="F450" s="100" t="s">
        <v>290</v>
      </c>
      <c r="G450" s="101">
        <f>SUM(G451:G453)</f>
        <v>63189</v>
      </c>
      <c r="H450" s="101">
        <f>SUM(H451:H453)</f>
        <v>62141</v>
      </c>
      <c r="I450" s="102">
        <f t="shared" si="21"/>
        <v>98.34148348604978</v>
      </c>
      <c r="J450" s="93"/>
      <c r="K450" s="93"/>
      <c r="L450" s="94"/>
    </row>
    <row r="451" spans="1:12" s="97" customFormat="1" ht="18.75" customHeight="1">
      <c r="A451" s="87"/>
      <c r="B451" s="90"/>
      <c r="C451" s="126"/>
      <c r="D451" s="127">
        <v>4210</v>
      </c>
      <c r="E451" s="90"/>
      <c r="F451" s="87" t="s">
        <v>31</v>
      </c>
      <c r="G451" s="91">
        <v>700</v>
      </c>
      <c r="H451" s="91">
        <v>600</v>
      </c>
      <c r="I451" s="92">
        <f t="shared" si="21"/>
        <v>85.71428571428571</v>
      </c>
      <c r="J451" s="143"/>
      <c r="K451" s="143"/>
      <c r="L451" s="94"/>
    </row>
    <row r="452" spans="1:12" s="97" customFormat="1" ht="18.75" customHeight="1">
      <c r="A452" s="87"/>
      <c r="B452" s="90"/>
      <c r="C452" s="126"/>
      <c r="D452" s="127">
        <v>4270</v>
      </c>
      <c r="E452" s="90"/>
      <c r="F452" s="87" t="s">
        <v>37</v>
      </c>
      <c r="G452" s="91">
        <v>48300</v>
      </c>
      <c r="H452" s="91">
        <v>47395</v>
      </c>
      <c r="I452" s="92">
        <f t="shared" si="21"/>
        <v>98.12629399585921</v>
      </c>
      <c r="J452" s="143" t="s">
        <v>291</v>
      </c>
      <c r="K452" s="143"/>
      <c r="L452" s="94"/>
    </row>
    <row r="453" spans="1:12" s="97" customFormat="1" ht="18.75" customHeight="1">
      <c r="A453" s="87"/>
      <c r="B453" s="90"/>
      <c r="C453" s="126"/>
      <c r="D453" s="127">
        <v>4440</v>
      </c>
      <c r="E453" s="90"/>
      <c r="F453" s="87" t="s">
        <v>47</v>
      </c>
      <c r="G453" s="91">
        <v>14189</v>
      </c>
      <c r="H453" s="91">
        <v>14146</v>
      </c>
      <c r="I453" s="92">
        <f t="shared" si="21"/>
        <v>99.69694834026357</v>
      </c>
      <c r="J453" s="143" t="s">
        <v>106</v>
      </c>
      <c r="K453" s="143"/>
      <c r="L453" s="94"/>
    </row>
    <row r="454" spans="1:12" s="95" customFormat="1" ht="18" customHeight="1">
      <c r="A454" s="58"/>
      <c r="B454" s="59"/>
      <c r="C454" s="60">
        <v>80110</v>
      </c>
      <c r="D454" s="59"/>
      <c r="E454" s="61"/>
      <c r="F454" s="58" t="s">
        <v>90</v>
      </c>
      <c r="G454" s="49">
        <f>SUM(G455:G456)</f>
        <v>56354</v>
      </c>
      <c r="H454" s="49">
        <f>SUM(H455:H456)</f>
        <v>55335</v>
      </c>
      <c r="I454" s="83">
        <f t="shared" si="21"/>
        <v>98.19178762820741</v>
      </c>
      <c r="J454" s="93"/>
      <c r="K454" s="93"/>
      <c r="L454" s="94"/>
    </row>
    <row r="455" spans="1:12" s="97" customFormat="1" ht="18" customHeight="1">
      <c r="A455" s="87"/>
      <c r="B455" s="90"/>
      <c r="C455" s="126"/>
      <c r="D455" s="127">
        <v>4210</v>
      </c>
      <c r="E455" s="90"/>
      <c r="F455" s="87" t="s">
        <v>31</v>
      </c>
      <c r="G455" s="91">
        <v>210</v>
      </c>
      <c r="H455" s="217">
        <v>180</v>
      </c>
      <c r="I455" s="92">
        <f t="shared" si="21"/>
        <v>85.71428571428571</v>
      </c>
      <c r="J455" s="143"/>
      <c r="K455" s="143"/>
      <c r="L455" s="94"/>
    </row>
    <row r="456" spans="1:12" s="97" customFormat="1" ht="18" customHeight="1">
      <c r="A456" s="87"/>
      <c r="B456" s="90"/>
      <c r="C456" s="126"/>
      <c r="D456" s="127">
        <v>4270</v>
      </c>
      <c r="E456" s="90"/>
      <c r="F456" s="87" t="s">
        <v>37</v>
      </c>
      <c r="G456" s="91">
        <v>56144</v>
      </c>
      <c r="H456" s="217">
        <v>55155</v>
      </c>
      <c r="I456" s="92">
        <f t="shared" si="21"/>
        <v>98.23845825021374</v>
      </c>
      <c r="J456" s="143" t="s">
        <v>292</v>
      </c>
      <c r="K456" s="143"/>
      <c r="L456" s="94"/>
    </row>
    <row r="457" spans="1:12" s="95" customFormat="1" ht="18.75" customHeight="1">
      <c r="A457" s="58"/>
      <c r="B457" s="59"/>
      <c r="C457" s="60">
        <v>80113</v>
      </c>
      <c r="D457" s="59"/>
      <c r="E457" s="61"/>
      <c r="F457" s="58" t="s">
        <v>293</v>
      </c>
      <c r="G457" s="49">
        <f>SUM(G458)</f>
        <v>41700</v>
      </c>
      <c r="H457" s="49">
        <f>SUM(H458)</f>
        <v>40041</v>
      </c>
      <c r="I457" s="83">
        <f t="shared" si="21"/>
        <v>96.02158273381295</v>
      </c>
      <c r="J457" s="93"/>
      <c r="K457" s="93"/>
      <c r="L457" s="94"/>
    </row>
    <row r="458" spans="1:12" s="97" customFormat="1" ht="30" customHeight="1">
      <c r="A458" s="87"/>
      <c r="B458" s="88"/>
      <c r="C458" s="125"/>
      <c r="D458" s="88">
        <v>4300</v>
      </c>
      <c r="E458" s="90"/>
      <c r="F458" s="87" t="s">
        <v>41</v>
      </c>
      <c r="G458" s="91">
        <v>41700</v>
      </c>
      <c r="H458" s="91">
        <v>40041</v>
      </c>
      <c r="I458" s="56">
        <f t="shared" si="21"/>
        <v>96.02158273381295</v>
      </c>
      <c r="J458" s="148" t="s">
        <v>294</v>
      </c>
      <c r="K458" s="148"/>
      <c r="L458" s="94"/>
    </row>
    <row r="459" spans="1:12" s="95" customFormat="1" ht="18.75" customHeight="1">
      <c r="A459" s="58"/>
      <c r="B459" s="59"/>
      <c r="C459" s="60">
        <v>80120</v>
      </c>
      <c r="D459" s="59"/>
      <c r="E459" s="61"/>
      <c r="F459" s="100" t="s">
        <v>191</v>
      </c>
      <c r="G459" s="101">
        <f>SUM(G460:G461)</f>
        <v>10150</v>
      </c>
      <c r="H459" s="101">
        <f>SUM(H460:H461)</f>
        <v>7114</v>
      </c>
      <c r="I459" s="102">
        <f t="shared" si="21"/>
        <v>70.08866995073892</v>
      </c>
      <c r="J459" s="93"/>
      <c r="K459" s="93"/>
      <c r="L459" s="94"/>
    </row>
    <row r="460" spans="1:12" s="97" customFormat="1" ht="18" customHeight="1">
      <c r="A460" s="87"/>
      <c r="B460" s="90"/>
      <c r="C460" s="126"/>
      <c r="D460" s="127">
        <v>4210</v>
      </c>
      <c r="E460" s="90"/>
      <c r="F460" s="87" t="s">
        <v>31</v>
      </c>
      <c r="G460" s="91">
        <v>70</v>
      </c>
      <c r="H460" s="91">
        <v>60</v>
      </c>
      <c r="I460" s="92">
        <f t="shared" si="21"/>
        <v>85.71428571428571</v>
      </c>
      <c r="J460" s="143"/>
      <c r="K460" s="143"/>
      <c r="L460" s="94"/>
    </row>
    <row r="461" spans="1:12" s="97" customFormat="1" ht="17.25" customHeight="1">
      <c r="A461" s="87"/>
      <c r="B461" s="90"/>
      <c r="C461" s="126"/>
      <c r="D461" s="127">
        <v>4270</v>
      </c>
      <c r="E461" s="90"/>
      <c r="F461" s="87" t="s">
        <v>37</v>
      </c>
      <c r="G461" s="91">
        <v>10080</v>
      </c>
      <c r="H461" s="91">
        <v>7054</v>
      </c>
      <c r="I461" s="92">
        <f t="shared" si="21"/>
        <v>69.98015873015872</v>
      </c>
      <c r="J461" s="143" t="s">
        <v>295</v>
      </c>
      <c r="K461" s="143"/>
      <c r="L461" s="94"/>
    </row>
    <row r="462" spans="1:12" s="95" customFormat="1" ht="17.25" customHeight="1">
      <c r="A462" s="58"/>
      <c r="B462" s="59"/>
      <c r="C462" s="60">
        <v>80130</v>
      </c>
      <c r="D462" s="59"/>
      <c r="E462" s="61"/>
      <c r="F462" s="58" t="s">
        <v>187</v>
      </c>
      <c r="G462" s="49">
        <f>SUM(G463:G464)</f>
        <v>11000</v>
      </c>
      <c r="H462" s="49">
        <f>SUM(H463:H464)</f>
        <v>10706</v>
      </c>
      <c r="I462" s="83">
        <f t="shared" si="21"/>
        <v>97.32727272727273</v>
      </c>
      <c r="J462" s="93"/>
      <c r="K462" s="93"/>
      <c r="L462" s="94"/>
    </row>
    <row r="463" spans="1:12" s="97" customFormat="1" ht="18.75" customHeight="1">
      <c r="A463" s="87"/>
      <c r="B463" s="90"/>
      <c r="C463" s="126"/>
      <c r="D463" s="88">
        <v>4210</v>
      </c>
      <c r="E463" s="90"/>
      <c r="F463" s="121" t="s">
        <v>31</v>
      </c>
      <c r="G463" s="122">
        <v>105</v>
      </c>
      <c r="H463" s="122">
        <v>90</v>
      </c>
      <c r="I463" s="133">
        <f t="shared" si="21"/>
        <v>85.71428571428571</v>
      </c>
      <c r="J463" s="143"/>
      <c r="K463" s="143"/>
      <c r="L463" s="94"/>
    </row>
    <row r="464" spans="1:12" s="97" customFormat="1" ht="21" customHeight="1">
      <c r="A464" s="87"/>
      <c r="B464" s="90"/>
      <c r="C464" s="126"/>
      <c r="D464" s="127">
        <v>4270</v>
      </c>
      <c r="E464" s="90"/>
      <c r="F464" s="121" t="s">
        <v>37</v>
      </c>
      <c r="G464" s="122">
        <v>10895</v>
      </c>
      <c r="H464" s="122">
        <v>10616</v>
      </c>
      <c r="I464" s="133">
        <f t="shared" si="21"/>
        <v>97.4391922900413</v>
      </c>
      <c r="J464" s="143" t="s">
        <v>296</v>
      </c>
      <c r="K464" s="143"/>
      <c r="L464" s="94"/>
    </row>
    <row r="465" spans="1:12" s="95" customFormat="1" ht="18" customHeight="1">
      <c r="A465" s="58"/>
      <c r="B465" s="59"/>
      <c r="C465" s="67">
        <v>80195</v>
      </c>
      <c r="D465" s="59"/>
      <c r="E465" s="61"/>
      <c r="F465" s="58" t="s">
        <v>55</v>
      </c>
      <c r="G465" s="49">
        <f>SUM(G466:G467)</f>
        <v>257603</v>
      </c>
      <c r="H465" s="49">
        <f>SUM(H466:H467)</f>
        <v>257153</v>
      </c>
      <c r="I465" s="83">
        <f t="shared" si="21"/>
        <v>99.82531259340924</v>
      </c>
      <c r="J465" s="93"/>
      <c r="K465" s="93"/>
      <c r="L465" s="94"/>
    </row>
    <row r="466" spans="1:12" s="97" customFormat="1" ht="18.75" customHeight="1">
      <c r="A466" s="87"/>
      <c r="B466" s="88"/>
      <c r="C466" s="218"/>
      <c r="D466" s="88">
        <v>4270</v>
      </c>
      <c r="E466" s="90"/>
      <c r="F466" s="87" t="s">
        <v>37</v>
      </c>
      <c r="G466" s="91">
        <v>14500</v>
      </c>
      <c r="H466" s="91">
        <v>14050</v>
      </c>
      <c r="I466" s="92">
        <f t="shared" si="21"/>
        <v>96.89655172413794</v>
      </c>
      <c r="J466" s="93" t="s">
        <v>297</v>
      </c>
      <c r="K466" s="93"/>
      <c r="L466" s="94"/>
    </row>
    <row r="467" spans="1:12" s="97" customFormat="1" ht="18.75" customHeight="1">
      <c r="A467" s="87"/>
      <c r="B467" s="88"/>
      <c r="C467" s="218"/>
      <c r="D467" s="88">
        <v>4440</v>
      </c>
      <c r="E467" s="90"/>
      <c r="F467" s="87" t="s">
        <v>47</v>
      </c>
      <c r="G467" s="91">
        <v>243103</v>
      </c>
      <c r="H467" s="91">
        <v>243103</v>
      </c>
      <c r="I467" s="92">
        <f t="shared" si="21"/>
        <v>100</v>
      </c>
      <c r="J467" s="143" t="s">
        <v>106</v>
      </c>
      <c r="K467" s="143"/>
      <c r="L467" s="94"/>
    </row>
    <row r="468" spans="1:12" s="95" customFormat="1" ht="18" customHeight="1">
      <c r="A468" s="58"/>
      <c r="B468" s="59"/>
      <c r="C468" s="67">
        <v>85495</v>
      </c>
      <c r="D468" s="59"/>
      <c r="E468" s="61"/>
      <c r="F468" s="58" t="s">
        <v>298</v>
      </c>
      <c r="G468" s="49">
        <f>SUM(G469:G469)</f>
        <v>3068</v>
      </c>
      <c r="H468" s="49">
        <f>SUM(H469:H469)</f>
        <v>3068</v>
      </c>
      <c r="I468" s="83">
        <f t="shared" si="21"/>
        <v>100</v>
      </c>
      <c r="J468" s="153"/>
      <c r="K468" s="153"/>
      <c r="L468" s="94"/>
    </row>
    <row r="469" spans="1:12" s="97" customFormat="1" ht="18" customHeight="1">
      <c r="A469" s="87"/>
      <c r="B469" s="88"/>
      <c r="C469" s="218"/>
      <c r="D469" s="88">
        <v>4440</v>
      </c>
      <c r="E469" s="90"/>
      <c r="F469" s="87" t="s">
        <v>47</v>
      </c>
      <c r="G469" s="91">
        <v>3068</v>
      </c>
      <c r="H469" s="91">
        <v>3068</v>
      </c>
      <c r="I469" s="92">
        <f t="shared" si="21"/>
        <v>100</v>
      </c>
      <c r="J469" s="148" t="s">
        <v>299</v>
      </c>
      <c r="K469" s="148"/>
      <c r="L469" s="94"/>
    </row>
    <row r="470" spans="1:12" s="95" customFormat="1" ht="31.5" customHeight="1">
      <c r="A470" s="58"/>
      <c r="B470" s="59"/>
      <c r="C470" s="60">
        <v>80114</v>
      </c>
      <c r="D470" s="59"/>
      <c r="E470" s="61"/>
      <c r="F470" s="58" t="s">
        <v>300</v>
      </c>
      <c r="G470" s="49">
        <f>SUM(G471:G484)</f>
        <v>1136074</v>
      </c>
      <c r="H470" s="49">
        <f>SUM(H471:H484)</f>
        <v>1134356</v>
      </c>
      <c r="I470" s="83">
        <f t="shared" si="21"/>
        <v>99.84877745639808</v>
      </c>
      <c r="J470" s="63" t="s">
        <v>301</v>
      </c>
      <c r="K470" s="63"/>
      <c r="L470" s="94"/>
    </row>
    <row r="471" spans="1:12" s="97" customFormat="1" ht="30.75" customHeight="1">
      <c r="A471" s="87"/>
      <c r="B471" s="88"/>
      <c r="C471" s="115"/>
      <c r="D471" s="88">
        <v>3020</v>
      </c>
      <c r="E471" s="90"/>
      <c r="F471" s="87" t="s">
        <v>91</v>
      </c>
      <c r="G471" s="91">
        <v>2800</v>
      </c>
      <c r="H471" s="91">
        <v>2746</v>
      </c>
      <c r="I471" s="92">
        <f t="shared" si="21"/>
        <v>98.07142857142857</v>
      </c>
      <c r="J471" s="219" t="s">
        <v>92</v>
      </c>
      <c r="K471" s="219"/>
      <c r="L471" s="94"/>
    </row>
    <row r="472" spans="1:12" s="95" customFormat="1" ht="31.5" customHeight="1">
      <c r="A472" s="87"/>
      <c r="B472" s="88"/>
      <c r="C472" s="126"/>
      <c r="D472" s="88">
        <v>4010</v>
      </c>
      <c r="E472" s="90"/>
      <c r="F472" s="87" t="s">
        <v>24</v>
      </c>
      <c r="G472" s="91">
        <v>732838</v>
      </c>
      <c r="H472" s="91">
        <v>732538</v>
      </c>
      <c r="I472" s="92">
        <f t="shared" si="21"/>
        <v>99.95906325818257</v>
      </c>
      <c r="J472" s="143" t="s">
        <v>302</v>
      </c>
      <c r="K472" s="143"/>
      <c r="L472" s="94"/>
    </row>
    <row r="473" spans="1:12" s="95" customFormat="1" ht="17.25" customHeight="1">
      <c r="A473" s="87"/>
      <c r="B473" s="88"/>
      <c r="C473" s="126"/>
      <c r="D473" s="88">
        <v>4040</v>
      </c>
      <c r="E473" s="90"/>
      <c r="F473" s="87" t="s">
        <v>26</v>
      </c>
      <c r="G473" s="91">
        <v>55187</v>
      </c>
      <c r="H473" s="91">
        <v>55187</v>
      </c>
      <c r="I473" s="92">
        <f t="shared" si="21"/>
        <v>100</v>
      </c>
      <c r="J473" s="143" t="s">
        <v>109</v>
      </c>
      <c r="K473" s="143"/>
      <c r="L473" s="94"/>
    </row>
    <row r="474" spans="1:12" s="95" customFormat="1" ht="18" customHeight="1">
      <c r="A474" s="87"/>
      <c r="B474" s="88"/>
      <c r="C474" s="126"/>
      <c r="D474" s="88">
        <v>4110</v>
      </c>
      <c r="E474" s="90"/>
      <c r="F474" s="87" t="s">
        <v>28</v>
      </c>
      <c r="G474" s="91">
        <v>139280</v>
      </c>
      <c r="H474" s="91">
        <v>139226</v>
      </c>
      <c r="I474" s="92">
        <f t="shared" si="21"/>
        <v>99.96122917863298</v>
      </c>
      <c r="J474" s="143" t="s">
        <v>95</v>
      </c>
      <c r="K474" s="143"/>
      <c r="L474" s="94"/>
    </row>
    <row r="475" spans="1:12" s="95" customFormat="1" ht="17.25" customHeight="1">
      <c r="A475" s="87"/>
      <c r="B475" s="88"/>
      <c r="C475" s="126"/>
      <c r="D475" s="88">
        <v>4120</v>
      </c>
      <c r="E475" s="90"/>
      <c r="F475" s="87" t="s">
        <v>30</v>
      </c>
      <c r="G475" s="91">
        <v>19677</v>
      </c>
      <c r="H475" s="91">
        <v>19669</v>
      </c>
      <c r="I475" s="92">
        <f t="shared" si="21"/>
        <v>99.95934339584286</v>
      </c>
      <c r="J475" s="143" t="s">
        <v>96</v>
      </c>
      <c r="K475" s="143"/>
      <c r="L475" s="94"/>
    </row>
    <row r="476" spans="1:12" s="95" customFormat="1" ht="18.75" customHeight="1">
      <c r="A476" s="87"/>
      <c r="B476" s="88"/>
      <c r="C476" s="126"/>
      <c r="D476" s="88">
        <v>4210</v>
      </c>
      <c r="E476" s="90"/>
      <c r="F476" s="87" t="s">
        <v>31</v>
      </c>
      <c r="G476" s="91">
        <v>31700</v>
      </c>
      <c r="H476" s="91">
        <v>31690</v>
      </c>
      <c r="I476" s="92">
        <f t="shared" si="21"/>
        <v>99.96845425867508</v>
      </c>
      <c r="J476" s="143" t="s">
        <v>303</v>
      </c>
      <c r="K476" s="143"/>
      <c r="L476" s="94"/>
    </row>
    <row r="477" spans="1:12" s="95" customFormat="1" ht="17.25" customHeight="1">
      <c r="A477" s="87"/>
      <c r="B477" s="88"/>
      <c r="C477" s="126"/>
      <c r="D477" s="88">
        <v>4260</v>
      </c>
      <c r="E477" s="90"/>
      <c r="F477" s="87" t="s">
        <v>35</v>
      </c>
      <c r="G477" s="91">
        <v>19867</v>
      </c>
      <c r="H477" s="91">
        <v>19014</v>
      </c>
      <c r="I477" s="92">
        <f t="shared" si="21"/>
        <v>95.7064478783913</v>
      </c>
      <c r="J477" s="151" t="s">
        <v>304</v>
      </c>
      <c r="K477" s="151"/>
      <c r="L477" s="94"/>
    </row>
    <row r="478" spans="1:12" s="150" customFormat="1" ht="18.75" customHeight="1">
      <c r="A478" s="87"/>
      <c r="B478" s="88"/>
      <c r="C478" s="126"/>
      <c r="D478" s="88">
        <v>4270</v>
      </c>
      <c r="E478" s="90"/>
      <c r="F478" s="87" t="s">
        <v>37</v>
      </c>
      <c r="G478" s="91">
        <v>15500</v>
      </c>
      <c r="H478" s="91">
        <v>15488</v>
      </c>
      <c r="I478" s="92">
        <f t="shared" si="21"/>
        <v>99.92258064516129</v>
      </c>
      <c r="J478" s="143" t="s">
        <v>305</v>
      </c>
      <c r="K478" s="143"/>
      <c r="L478" s="149"/>
    </row>
    <row r="479" spans="1:12" s="150" customFormat="1" ht="18.75" customHeight="1">
      <c r="A479" s="87"/>
      <c r="B479" s="88"/>
      <c r="C479" s="126"/>
      <c r="D479" s="88">
        <v>4280</v>
      </c>
      <c r="E479" s="90"/>
      <c r="F479" s="87" t="s">
        <v>39</v>
      </c>
      <c r="G479" s="91">
        <v>700</v>
      </c>
      <c r="H479" s="91">
        <v>695</v>
      </c>
      <c r="I479" s="92">
        <f t="shared" si="21"/>
        <v>99.28571428571429</v>
      </c>
      <c r="J479" s="143" t="s">
        <v>40</v>
      </c>
      <c r="K479" s="143"/>
      <c r="L479" s="149"/>
    </row>
    <row r="480" spans="1:12" s="95" customFormat="1" ht="31.5" customHeight="1">
      <c r="A480" s="87"/>
      <c r="B480" s="88"/>
      <c r="C480" s="126"/>
      <c r="D480" s="88">
        <v>4300</v>
      </c>
      <c r="E480" s="90"/>
      <c r="F480" s="87" t="s">
        <v>41</v>
      </c>
      <c r="G480" s="91">
        <v>95500</v>
      </c>
      <c r="H480" s="91">
        <v>95488</v>
      </c>
      <c r="I480" s="92">
        <f t="shared" si="21"/>
        <v>99.98743455497382</v>
      </c>
      <c r="J480" s="143" t="s">
        <v>306</v>
      </c>
      <c r="K480" s="143"/>
      <c r="L480" s="94"/>
    </row>
    <row r="481" spans="1:12" s="95" customFormat="1" ht="17.25" customHeight="1">
      <c r="A481" s="87"/>
      <c r="B481" s="88"/>
      <c r="C481" s="126"/>
      <c r="D481" s="88">
        <v>4410</v>
      </c>
      <c r="E481" s="90"/>
      <c r="F481" s="87" t="s">
        <v>67</v>
      </c>
      <c r="G481" s="91">
        <v>400</v>
      </c>
      <c r="H481" s="91">
        <v>167</v>
      </c>
      <c r="I481" s="56">
        <f t="shared" si="21"/>
        <v>41.75</v>
      </c>
      <c r="J481" s="143" t="s">
        <v>307</v>
      </c>
      <c r="K481" s="143"/>
      <c r="L481" s="94"/>
    </row>
    <row r="482" spans="1:12" s="95" customFormat="1" ht="18" customHeight="1">
      <c r="A482" s="87"/>
      <c r="B482" s="90"/>
      <c r="C482" s="126"/>
      <c r="D482" s="127">
        <v>4430</v>
      </c>
      <c r="E482" s="90"/>
      <c r="F482" s="87" t="s">
        <v>45</v>
      </c>
      <c r="G482" s="91">
        <v>818</v>
      </c>
      <c r="H482" s="91">
        <v>818</v>
      </c>
      <c r="I482" s="92">
        <f t="shared" si="21"/>
        <v>100</v>
      </c>
      <c r="J482" s="143" t="s">
        <v>308</v>
      </c>
      <c r="K482" s="143"/>
      <c r="L482" s="94"/>
    </row>
    <row r="483" spans="1:12" s="97" customFormat="1" ht="18" customHeight="1">
      <c r="A483" s="87"/>
      <c r="B483" s="90"/>
      <c r="C483" s="126"/>
      <c r="D483" s="127">
        <v>4440</v>
      </c>
      <c r="E483" s="90"/>
      <c r="F483" s="121" t="s">
        <v>47</v>
      </c>
      <c r="G483" s="122">
        <v>20053</v>
      </c>
      <c r="H483" s="122">
        <v>20001</v>
      </c>
      <c r="I483" s="133">
        <f t="shared" si="21"/>
        <v>99.74068717897572</v>
      </c>
      <c r="J483" s="143" t="s">
        <v>106</v>
      </c>
      <c r="K483" s="143"/>
      <c r="L483" s="94"/>
    </row>
    <row r="484" spans="1:12" s="97" customFormat="1" ht="18.75" customHeight="1">
      <c r="A484" s="87"/>
      <c r="B484" s="90"/>
      <c r="C484" s="126"/>
      <c r="D484" s="127">
        <v>4580</v>
      </c>
      <c r="E484" s="90"/>
      <c r="F484" s="87" t="s">
        <v>309</v>
      </c>
      <c r="G484" s="91">
        <v>1754</v>
      </c>
      <c r="H484" s="91">
        <v>1629</v>
      </c>
      <c r="I484" s="92">
        <f t="shared" si="21"/>
        <v>92.87343215507413</v>
      </c>
      <c r="J484" s="148" t="s">
        <v>310</v>
      </c>
      <c r="K484" s="148"/>
      <c r="L484" s="94"/>
    </row>
    <row r="485" spans="1:12" s="97" customFormat="1" ht="18.75" customHeight="1">
      <c r="A485" s="87"/>
      <c r="B485" s="90"/>
      <c r="C485" s="126"/>
      <c r="D485" s="127"/>
      <c r="E485" s="90"/>
      <c r="F485" s="87"/>
      <c r="G485" s="91"/>
      <c r="H485" s="91"/>
      <c r="I485" s="92"/>
      <c r="J485" s="187"/>
      <c r="K485" s="187"/>
      <c r="L485" s="94"/>
    </row>
    <row r="486" spans="1:12" s="82" customFormat="1" ht="17.25" customHeight="1">
      <c r="A486" s="75" t="s">
        <v>311</v>
      </c>
      <c r="B486" s="75"/>
      <c r="C486" s="110"/>
      <c r="D486" s="75"/>
      <c r="E486" s="111"/>
      <c r="F486" s="75" t="s">
        <v>312</v>
      </c>
      <c r="G486" s="112">
        <f>SUM(G487:G499)/2</f>
        <v>523164</v>
      </c>
      <c r="H486" s="112">
        <f>SUM(H487:H499)/2</f>
        <v>521060</v>
      </c>
      <c r="I486" s="113">
        <f aca="true" t="shared" si="22" ref="I486:I499">H486/G486*100</f>
        <v>99.5978316550833</v>
      </c>
      <c r="J486" s="81"/>
      <c r="K486" s="81"/>
      <c r="L486" s="7"/>
    </row>
    <row r="487" spans="1:12" s="86" customFormat="1" ht="18" customHeight="1">
      <c r="A487" s="58"/>
      <c r="B487" s="59"/>
      <c r="C487" s="60">
        <v>85407</v>
      </c>
      <c r="D487" s="59"/>
      <c r="E487" s="61"/>
      <c r="F487" s="58" t="s">
        <v>313</v>
      </c>
      <c r="G487" s="49">
        <f>SUM(G488:G499)</f>
        <v>523164</v>
      </c>
      <c r="H487" s="49">
        <f>SUM(H488:H499)</f>
        <v>521060</v>
      </c>
      <c r="I487" s="83">
        <f t="shared" si="22"/>
        <v>99.5978316550833</v>
      </c>
      <c r="J487" s="84"/>
      <c r="K487" s="84"/>
      <c r="L487" s="85"/>
    </row>
    <row r="488" spans="1:12" s="150" customFormat="1" ht="29.25" customHeight="1">
      <c r="A488" s="87"/>
      <c r="B488" s="88"/>
      <c r="C488" s="177"/>
      <c r="D488" s="88">
        <v>3020</v>
      </c>
      <c r="E488" s="90"/>
      <c r="F488" s="87" t="s">
        <v>22</v>
      </c>
      <c r="G488" s="91">
        <v>2050</v>
      </c>
      <c r="H488" s="91">
        <v>1767</v>
      </c>
      <c r="I488" s="92">
        <f t="shared" si="22"/>
        <v>86.1951219512195</v>
      </c>
      <c r="J488" s="143" t="s">
        <v>92</v>
      </c>
      <c r="K488" s="143"/>
      <c r="L488" s="149"/>
    </row>
    <row r="489" spans="1:12" s="150" customFormat="1" ht="29.25" customHeight="1">
      <c r="A489" s="87"/>
      <c r="B489" s="88"/>
      <c r="C489" s="178"/>
      <c r="D489" s="88">
        <v>4010</v>
      </c>
      <c r="E489" s="90"/>
      <c r="F489" s="87" t="s">
        <v>60</v>
      </c>
      <c r="G489" s="91">
        <v>364358</v>
      </c>
      <c r="H489" s="91">
        <v>364306</v>
      </c>
      <c r="I489" s="92">
        <f t="shared" si="22"/>
        <v>99.98572832214471</v>
      </c>
      <c r="J489" s="143" t="s">
        <v>93</v>
      </c>
      <c r="K489" s="143"/>
      <c r="L489" s="149"/>
    </row>
    <row r="490" spans="1:12" s="150" customFormat="1" ht="16.5" customHeight="1">
      <c r="A490" s="87"/>
      <c r="B490" s="88"/>
      <c r="C490" s="178"/>
      <c r="D490" s="88">
        <v>4040</v>
      </c>
      <c r="E490" s="90"/>
      <c r="F490" s="87" t="s">
        <v>26</v>
      </c>
      <c r="G490" s="91">
        <v>29525</v>
      </c>
      <c r="H490" s="91">
        <v>29525</v>
      </c>
      <c r="I490" s="92">
        <f t="shared" si="22"/>
        <v>100</v>
      </c>
      <c r="J490" s="143" t="s">
        <v>94</v>
      </c>
      <c r="K490" s="143"/>
      <c r="L490" s="149"/>
    </row>
    <row r="491" spans="1:12" s="150" customFormat="1" ht="18.75" customHeight="1">
      <c r="A491" s="87"/>
      <c r="B491" s="88"/>
      <c r="C491" s="178"/>
      <c r="D491" s="88">
        <v>4110</v>
      </c>
      <c r="E491" s="90"/>
      <c r="F491" s="87" t="s">
        <v>28</v>
      </c>
      <c r="G491" s="91">
        <v>69537</v>
      </c>
      <c r="H491" s="91">
        <v>69439</v>
      </c>
      <c r="I491" s="92">
        <f t="shared" si="22"/>
        <v>99.85906783439033</v>
      </c>
      <c r="J491" s="143" t="s">
        <v>95</v>
      </c>
      <c r="K491" s="143"/>
      <c r="L491" s="149"/>
    </row>
    <row r="492" spans="1:12" s="150" customFormat="1" ht="18" customHeight="1">
      <c r="A492" s="87"/>
      <c r="B492" s="88"/>
      <c r="C492" s="178"/>
      <c r="D492" s="88">
        <v>4120</v>
      </c>
      <c r="E492" s="90"/>
      <c r="F492" s="87" t="s">
        <v>30</v>
      </c>
      <c r="G492" s="91">
        <v>9400</v>
      </c>
      <c r="H492" s="91">
        <v>9395</v>
      </c>
      <c r="I492" s="92">
        <f t="shared" si="22"/>
        <v>99.94680851063829</v>
      </c>
      <c r="J492" s="143" t="s">
        <v>96</v>
      </c>
      <c r="K492" s="143"/>
      <c r="L492" s="149"/>
    </row>
    <row r="493" spans="1:12" s="150" customFormat="1" ht="29.25" customHeight="1">
      <c r="A493" s="87"/>
      <c r="B493" s="88"/>
      <c r="C493" s="178"/>
      <c r="D493" s="88">
        <v>4210</v>
      </c>
      <c r="E493" s="90"/>
      <c r="F493" s="87" t="s">
        <v>31</v>
      </c>
      <c r="G493" s="91">
        <v>4000</v>
      </c>
      <c r="H493" s="91">
        <v>3922</v>
      </c>
      <c r="I493" s="92">
        <f t="shared" si="22"/>
        <v>98.05</v>
      </c>
      <c r="J493" s="143" t="s">
        <v>314</v>
      </c>
      <c r="K493" s="143"/>
      <c r="L493" s="149"/>
    </row>
    <row r="494" spans="1:12" s="150" customFormat="1" ht="18" customHeight="1">
      <c r="A494" s="87"/>
      <c r="B494" s="88"/>
      <c r="C494" s="178"/>
      <c r="D494" s="88">
        <v>4240</v>
      </c>
      <c r="E494" s="90"/>
      <c r="F494" s="87" t="s">
        <v>33</v>
      </c>
      <c r="G494" s="91">
        <v>1000</v>
      </c>
      <c r="H494" s="91">
        <v>1000</v>
      </c>
      <c r="I494" s="92">
        <f t="shared" si="22"/>
        <v>100</v>
      </c>
      <c r="J494" s="143" t="s">
        <v>193</v>
      </c>
      <c r="K494" s="143"/>
      <c r="L494" s="149"/>
    </row>
    <row r="495" spans="1:12" s="95" customFormat="1" ht="18" customHeight="1">
      <c r="A495" s="87"/>
      <c r="B495" s="88"/>
      <c r="C495" s="178"/>
      <c r="D495" s="88">
        <v>4260</v>
      </c>
      <c r="E495" s="90"/>
      <c r="F495" s="87" t="s">
        <v>35</v>
      </c>
      <c r="G495" s="91">
        <v>12913</v>
      </c>
      <c r="H495" s="91">
        <v>12428</v>
      </c>
      <c r="I495" s="92">
        <f t="shared" si="22"/>
        <v>96.2440950979633</v>
      </c>
      <c r="J495" s="151" t="s">
        <v>304</v>
      </c>
      <c r="K495" s="151"/>
      <c r="L495" s="94"/>
    </row>
    <row r="496" spans="1:12" s="150" customFormat="1" ht="18.75" customHeight="1">
      <c r="A496" s="87"/>
      <c r="B496" s="88"/>
      <c r="C496" s="178"/>
      <c r="D496" s="88">
        <v>4270</v>
      </c>
      <c r="E496" s="90"/>
      <c r="F496" s="87" t="s">
        <v>37</v>
      </c>
      <c r="G496" s="91">
        <v>2700</v>
      </c>
      <c r="H496" s="91">
        <v>1857</v>
      </c>
      <c r="I496" s="92">
        <f t="shared" si="22"/>
        <v>68.77777777777779</v>
      </c>
      <c r="J496" s="143" t="s">
        <v>315</v>
      </c>
      <c r="K496" s="143"/>
      <c r="L496" s="149"/>
    </row>
    <row r="497" spans="1:12" s="150" customFormat="1" ht="18.75" customHeight="1">
      <c r="A497" s="87"/>
      <c r="B497" s="88"/>
      <c r="C497" s="178"/>
      <c r="D497" s="88">
        <v>4280</v>
      </c>
      <c r="E497" s="90"/>
      <c r="F497" s="87" t="s">
        <v>39</v>
      </c>
      <c r="G497" s="91">
        <v>500</v>
      </c>
      <c r="H497" s="91">
        <v>411</v>
      </c>
      <c r="I497" s="92">
        <f t="shared" si="22"/>
        <v>82.19999999999999</v>
      </c>
      <c r="J497" s="143" t="s">
        <v>40</v>
      </c>
      <c r="K497" s="143"/>
      <c r="L497" s="149"/>
    </row>
    <row r="498" spans="1:12" s="150" customFormat="1" ht="21" customHeight="1">
      <c r="A498" s="87"/>
      <c r="B498" s="88"/>
      <c r="C498" s="178"/>
      <c r="D498" s="88">
        <v>4300</v>
      </c>
      <c r="E498" s="90"/>
      <c r="F498" s="87" t="s">
        <v>41</v>
      </c>
      <c r="G498" s="91">
        <v>4815</v>
      </c>
      <c r="H498" s="91">
        <v>4734</v>
      </c>
      <c r="I498" s="56">
        <f t="shared" si="22"/>
        <v>98.3177570093458</v>
      </c>
      <c r="J498" s="143" t="s">
        <v>316</v>
      </c>
      <c r="K498" s="143"/>
      <c r="L498" s="149"/>
    </row>
    <row r="499" spans="1:12" s="150" customFormat="1" ht="18" customHeight="1">
      <c r="A499" s="87"/>
      <c r="B499" s="88"/>
      <c r="C499" s="179"/>
      <c r="D499" s="88">
        <v>4440</v>
      </c>
      <c r="E499" s="90"/>
      <c r="F499" s="87" t="s">
        <v>47</v>
      </c>
      <c r="G499" s="91">
        <v>22366</v>
      </c>
      <c r="H499" s="91">
        <v>22276</v>
      </c>
      <c r="I499" s="92">
        <f t="shared" si="22"/>
        <v>99.59760350532058</v>
      </c>
      <c r="J499" s="143" t="s">
        <v>106</v>
      </c>
      <c r="K499" s="143"/>
      <c r="L499" s="149"/>
    </row>
    <row r="500" spans="1:12" s="95" customFormat="1" ht="18" customHeight="1">
      <c r="A500" s="58"/>
      <c r="B500" s="59"/>
      <c r="C500" s="60"/>
      <c r="D500" s="59"/>
      <c r="E500" s="61"/>
      <c r="F500" s="58"/>
      <c r="G500" s="49"/>
      <c r="H500" s="49"/>
      <c r="I500" s="83"/>
      <c r="J500" s="109"/>
      <c r="K500" s="109"/>
      <c r="L500" s="94"/>
    </row>
    <row r="501" spans="1:12" s="82" customFormat="1" ht="17.25" customHeight="1">
      <c r="A501" s="75" t="s">
        <v>317</v>
      </c>
      <c r="B501" s="75"/>
      <c r="C501" s="110"/>
      <c r="D501" s="75"/>
      <c r="E501" s="111"/>
      <c r="F501" s="75" t="s">
        <v>318</v>
      </c>
      <c r="G501" s="112">
        <f>SUM(G502:G521)/2</f>
        <v>709673</v>
      </c>
      <c r="H501" s="112">
        <f>SUM(H502:H521)/2</f>
        <v>699308</v>
      </c>
      <c r="I501" s="113">
        <f aca="true" t="shared" si="23" ref="I501:I521">H501/G501*100</f>
        <v>98.53946817759729</v>
      </c>
      <c r="J501" s="81"/>
      <c r="K501" s="81"/>
      <c r="L501" s="7"/>
    </row>
    <row r="502" spans="1:12" s="82" customFormat="1" ht="18" customHeight="1">
      <c r="A502" s="75"/>
      <c r="B502" s="75"/>
      <c r="C502" s="189">
        <v>85154</v>
      </c>
      <c r="D502" s="58"/>
      <c r="E502" s="111"/>
      <c r="F502" s="58" t="s">
        <v>135</v>
      </c>
      <c r="G502" s="49">
        <f>SUM(G503:G504)</f>
        <v>1760</v>
      </c>
      <c r="H502" s="49">
        <f>SUM(H503:H504)</f>
        <v>1498</v>
      </c>
      <c r="I502" s="83">
        <f t="shared" si="23"/>
        <v>85.11363636363637</v>
      </c>
      <c r="J502" s="84"/>
      <c r="K502" s="84"/>
      <c r="L502" s="7"/>
    </row>
    <row r="503" spans="1:12" s="12" customFormat="1" ht="18" customHeight="1">
      <c r="A503" s="220"/>
      <c r="B503" s="220"/>
      <c r="C503" s="118"/>
      <c r="D503" s="87">
        <v>4210</v>
      </c>
      <c r="E503" s="221"/>
      <c r="F503" s="87" t="s">
        <v>31</v>
      </c>
      <c r="G503" s="91">
        <v>450</v>
      </c>
      <c r="H503" s="91">
        <v>433</v>
      </c>
      <c r="I503" s="92">
        <f t="shared" si="23"/>
        <v>96.22222222222221</v>
      </c>
      <c r="J503" s="93" t="s">
        <v>319</v>
      </c>
      <c r="K503" s="93"/>
      <c r="L503" s="7"/>
    </row>
    <row r="504" spans="1:12" s="12" customFormat="1" ht="17.25" customHeight="1">
      <c r="A504" s="220"/>
      <c r="B504" s="220"/>
      <c r="C504" s="118"/>
      <c r="D504" s="87">
        <v>4300</v>
      </c>
      <c r="E504" s="221"/>
      <c r="F504" s="87" t="s">
        <v>41</v>
      </c>
      <c r="G504" s="91">
        <v>1310</v>
      </c>
      <c r="H504" s="91">
        <v>1065</v>
      </c>
      <c r="I504" s="92">
        <f t="shared" si="23"/>
        <v>81.29770992366412</v>
      </c>
      <c r="J504" s="93" t="s">
        <v>320</v>
      </c>
      <c r="K504" s="93"/>
      <c r="L504" s="7"/>
    </row>
    <row r="505" spans="1:12" s="86" customFormat="1" ht="30.75" customHeight="1">
      <c r="A505" s="58"/>
      <c r="B505" s="59"/>
      <c r="C505" s="60">
        <v>85406</v>
      </c>
      <c r="D505" s="59"/>
      <c r="E505" s="61"/>
      <c r="F505" s="58" t="s">
        <v>321</v>
      </c>
      <c r="G505" s="49">
        <f>SUM(G506:G519)</f>
        <v>705913</v>
      </c>
      <c r="H505" s="49">
        <f>SUM(H506:H519)</f>
        <v>696010</v>
      </c>
      <c r="I505" s="83">
        <f t="shared" si="23"/>
        <v>98.59713590768267</v>
      </c>
      <c r="J505" s="103"/>
      <c r="K505" s="103"/>
      <c r="L505" s="85"/>
    </row>
    <row r="506" spans="1:12" s="95" customFormat="1" ht="30" customHeight="1">
      <c r="A506" s="87"/>
      <c r="B506" s="88"/>
      <c r="C506" s="89"/>
      <c r="D506" s="88">
        <v>3020</v>
      </c>
      <c r="E506" s="90"/>
      <c r="F506" s="87" t="s">
        <v>91</v>
      </c>
      <c r="G506" s="91">
        <v>1120</v>
      </c>
      <c r="H506" s="91">
        <v>1100</v>
      </c>
      <c r="I506" s="92">
        <f t="shared" si="23"/>
        <v>98.21428571428571</v>
      </c>
      <c r="J506" s="143" t="s">
        <v>322</v>
      </c>
      <c r="K506" s="143"/>
      <c r="L506" s="94"/>
    </row>
    <row r="507" spans="1:14" s="95" customFormat="1" ht="21" customHeight="1">
      <c r="A507" s="87"/>
      <c r="B507" s="88"/>
      <c r="C507" s="96"/>
      <c r="D507" s="88">
        <v>4010</v>
      </c>
      <c r="E507" s="90"/>
      <c r="F507" s="87" t="s">
        <v>60</v>
      </c>
      <c r="G507" s="91">
        <v>458676</v>
      </c>
      <c r="H507" s="91">
        <v>458499</v>
      </c>
      <c r="I507" s="92">
        <f t="shared" si="23"/>
        <v>99.96141066896894</v>
      </c>
      <c r="J507" s="143" t="s">
        <v>60</v>
      </c>
      <c r="K507" s="143"/>
      <c r="L507" s="94"/>
      <c r="M507" s="116"/>
      <c r="N507" s="116"/>
    </row>
    <row r="508" spans="1:14" s="95" customFormat="1" ht="18" customHeight="1">
      <c r="A508" s="87"/>
      <c r="B508" s="88"/>
      <c r="C508" s="96"/>
      <c r="D508" s="88">
        <v>4040</v>
      </c>
      <c r="E508" s="90"/>
      <c r="F508" s="87" t="s">
        <v>261</v>
      </c>
      <c r="G508" s="91">
        <v>36353</v>
      </c>
      <c r="H508" s="91">
        <v>36353</v>
      </c>
      <c r="I508" s="92">
        <f t="shared" si="23"/>
        <v>100</v>
      </c>
      <c r="J508" s="143" t="s">
        <v>323</v>
      </c>
      <c r="K508" s="143"/>
      <c r="L508" s="94"/>
      <c r="M508" s="116"/>
      <c r="N508" s="116"/>
    </row>
    <row r="509" spans="1:14" s="95" customFormat="1" ht="30.75" customHeight="1">
      <c r="A509" s="87"/>
      <c r="B509" s="88"/>
      <c r="C509" s="96"/>
      <c r="D509" s="88">
        <v>4110</v>
      </c>
      <c r="E509" s="90"/>
      <c r="F509" s="87" t="s">
        <v>28</v>
      </c>
      <c r="G509" s="91">
        <v>84659</v>
      </c>
      <c r="H509" s="91">
        <v>84494</v>
      </c>
      <c r="I509" s="92">
        <f t="shared" si="23"/>
        <v>99.80510046185285</v>
      </c>
      <c r="J509" s="148" t="s">
        <v>324</v>
      </c>
      <c r="K509" s="148"/>
      <c r="L509" s="94"/>
      <c r="M509" s="116"/>
      <c r="N509" s="116"/>
    </row>
    <row r="510" spans="1:14" s="95" customFormat="1" ht="18" customHeight="1">
      <c r="A510" s="87"/>
      <c r="B510" s="88"/>
      <c r="C510" s="96"/>
      <c r="D510" s="88">
        <v>4120</v>
      </c>
      <c r="E510" s="90"/>
      <c r="F510" s="121" t="s">
        <v>30</v>
      </c>
      <c r="G510" s="222">
        <v>11676</v>
      </c>
      <c r="H510" s="222">
        <v>11515</v>
      </c>
      <c r="I510" s="133">
        <f t="shared" si="23"/>
        <v>98.621103117506</v>
      </c>
      <c r="J510" s="143" t="s">
        <v>30</v>
      </c>
      <c r="K510" s="143"/>
      <c r="L510" s="94"/>
      <c r="M510" s="116"/>
      <c r="N510" s="116"/>
    </row>
    <row r="511" spans="1:14" s="95" customFormat="1" ht="30.75" customHeight="1">
      <c r="A511" s="87"/>
      <c r="B511" s="88"/>
      <c r="C511" s="96"/>
      <c r="D511" s="88">
        <v>4210</v>
      </c>
      <c r="E511" s="90"/>
      <c r="F511" s="87" t="s">
        <v>31</v>
      </c>
      <c r="G511" s="91">
        <v>11890</v>
      </c>
      <c r="H511" s="91">
        <v>11591</v>
      </c>
      <c r="I511" s="92">
        <f t="shared" si="23"/>
        <v>97.48528174936921</v>
      </c>
      <c r="J511" s="143" t="s">
        <v>325</v>
      </c>
      <c r="K511" s="143"/>
      <c r="L511" s="94"/>
      <c r="M511" s="116"/>
      <c r="N511" s="116"/>
    </row>
    <row r="512" spans="1:14" s="95" customFormat="1" ht="28.5" customHeight="1">
      <c r="A512" s="87"/>
      <c r="B512" s="88"/>
      <c r="C512" s="96"/>
      <c r="D512" s="88">
        <v>4240</v>
      </c>
      <c r="E512" s="90"/>
      <c r="F512" s="87" t="s">
        <v>33</v>
      </c>
      <c r="G512" s="91">
        <v>6000</v>
      </c>
      <c r="H512" s="91">
        <v>5989</v>
      </c>
      <c r="I512" s="92">
        <f t="shared" si="23"/>
        <v>99.81666666666666</v>
      </c>
      <c r="J512" s="143" t="s">
        <v>326</v>
      </c>
      <c r="K512" s="143"/>
      <c r="L512" s="94"/>
      <c r="M512" s="116"/>
      <c r="N512" s="116"/>
    </row>
    <row r="513" spans="1:14" s="95" customFormat="1" ht="18" customHeight="1">
      <c r="A513" s="87"/>
      <c r="B513" s="88"/>
      <c r="C513" s="96"/>
      <c r="D513" s="88">
        <v>4260</v>
      </c>
      <c r="E513" s="90"/>
      <c r="F513" s="87" t="s">
        <v>35</v>
      </c>
      <c r="G513" s="91">
        <v>17367</v>
      </c>
      <c r="H513" s="91">
        <v>16864</v>
      </c>
      <c r="I513" s="92">
        <f t="shared" si="23"/>
        <v>97.10370242413772</v>
      </c>
      <c r="J513" s="143" t="s">
        <v>327</v>
      </c>
      <c r="K513" s="143"/>
      <c r="L513" s="94"/>
      <c r="M513" s="116"/>
      <c r="N513" s="116"/>
    </row>
    <row r="514" spans="1:14" s="95" customFormat="1" ht="33" customHeight="1">
      <c r="A514" s="87"/>
      <c r="B514" s="88"/>
      <c r="C514" s="96"/>
      <c r="D514" s="88">
        <v>4270</v>
      </c>
      <c r="E514" s="90"/>
      <c r="F514" s="121" t="s">
        <v>37</v>
      </c>
      <c r="G514" s="122">
        <v>19000</v>
      </c>
      <c r="H514" s="122">
        <v>12732</v>
      </c>
      <c r="I514" s="133">
        <f t="shared" si="23"/>
        <v>67.01052631578948</v>
      </c>
      <c r="J514" s="143" t="s">
        <v>328</v>
      </c>
      <c r="K514" s="143"/>
      <c r="L514" s="94"/>
      <c r="M514" s="116"/>
      <c r="N514" s="116"/>
    </row>
    <row r="515" spans="1:14" s="95" customFormat="1" ht="18" customHeight="1">
      <c r="A515" s="87"/>
      <c r="B515" s="88"/>
      <c r="C515" s="96"/>
      <c r="D515" s="88">
        <v>4280</v>
      </c>
      <c r="E515" s="90"/>
      <c r="F515" s="121" t="s">
        <v>39</v>
      </c>
      <c r="G515" s="122">
        <v>2100</v>
      </c>
      <c r="H515" s="122">
        <v>987</v>
      </c>
      <c r="I515" s="133">
        <f t="shared" si="23"/>
        <v>47</v>
      </c>
      <c r="J515" s="143" t="s">
        <v>40</v>
      </c>
      <c r="K515" s="143"/>
      <c r="L515" s="94"/>
      <c r="M515" s="116"/>
      <c r="N515" s="116"/>
    </row>
    <row r="516" spans="1:14" s="95" customFormat="1" ht="45" customHeight="1">
      <c r="A516" s="87"/>
      <c r="B516" s="88"/>
      <c r="C516" s="96"/>
      <c r="D516" s="88">
        <v>4300</v>
      </c>
      <c r="E516" s="90"/>
      <c r="F516" s="87" t="s">
        <v>41</v>
      </c>
      <c r="G516" s="91">
        <v>27000</v>
      </c>
      <c r="H516" s="91">
        <v>26227</v>
      </c>
      <c r="I516" s="92">
        <f t="shared" si="23"/>
        <v>97.13703703703703</v>
      </c>
      <c r="J516" s="143" t="s">
        <v>329</v>
      </c>
      <c r="K516" s="143"/>
      <c r="L516" s="94"/>
      <c r="M516" s="116"/>
      <c r="N516" s="116"/>
    </row>
    <row r="517" spans="1:12" s="95" customFormat="1" ht="18" customHeight="1">
      <c r="A517" s="87"/>
      <c r="B517" s="88"/>
      <c r="C517" s="96"/>
      <c r="D517" s="88">
        <v>4410</v>
      </c>
      <c r="E517" s="90"/>
      <c r="F517" s="87" t="s">
        <v>67</v>
      </c>
      <c r="G517" s="91">
        <v>360</v>
      </c>
      <c r="H517" s="91">
        <v>194</v>
      </c>
      <c r="I517" s="92">
        <f t="shared" si="23"/>
        <v>53.888888888888886</v>
      </c>
      <c r="J517" s="143" t="s">
        <v>330</v>
      </c>
      <c r="K517" s="143"/>
      <c r="L517" s="94"/>
    </row>
    <row r="518" spans="1:12" s="95" customFormat="1" ht="18" customHeight="1">
      <c r="A518" s="87"/>
      <c r="B518" s="90"/>
      <c r="C518" s="96"/>
      <c r="D518" s="127">
        <v>4430</v>
      </c>
      <c r="E518" s="90"/>
      <c r="F518" s="87" t="s">
        <v>45</v>
      </c>
      <c r="G518" s="91">
        <v>700</v>
      </c>
      <c r="H518" s="91">
        <v>453</v>
      </c>
      <c r="I518" s="92">
        <f t="shared" si="23"/>
        <v>64.71428571428571</v>
      </c>
      <c r="J518" s="143" t="s">
        <v>331</v>
      </c>
      <c r="K518" s="143"/>
      <c r="L518" s="94"/>
    </row>
    <row r="519" spans="1:12" s="95" customFormat="1" ht="21" customHeight="1">
      <c r="A519" s="87"/>
      <c r="B519" s="90"/>
      <c r="C519" s="96"/>
      <c r="D519" s="127">
        <v>4440</v>
      </c>
      <c r="E519" s="90"/>
      <c r="F519" s="87" t="s">
        <v>47</v>
      </c>
      <c r="G519" s="91">
        <v>29012</v>
      </c>
      <c r="H519" s="91">
        <v>29012</v>
      </c>
      <c r="I519" s="92">
        <f t="shared" si="23"/>
        <v>100</v>
      </c>
      <c r="J519" s="143" t="s">
        <v>332</v>
      </c>
      <c r="K519" s="143"/>
      <c r="L519" s="94"/>
    </row>
    <row r="520" spans="1:12" s="95" customFormat="1" ht="21.75" customHeight="1">
      <c r="A520" s="58"/>
      <c r="B520" s="61"/>
      <c r="C520" s="96">
        <v>85446</v>
      </c>
      <c r="D520" s="132"/>
      <c r="E520" s="61"/>
      <c r="F520" s="58" t="s">
        <v>333</v>
      </c>
      <c r="G520" s="49">
        <f>SUM(G521)</f>
        <v>2000</v>
      </c>
      <c r="H520" s="49">
        <f>SUM(H521)</f>
        <v>1800</v>
      </c>
      <c r="I520" s="83">
        <f t="shared" si="23"/>
        <v>90</v>
      </c>
      <c r="J520" s="153"/>
      <c r="K520" s="153"/>
      <c r="L520" s="94"/>
    </row>
    <row r="521" spans="1:12" s="95" customFormat="1" ht="18" customHeight="1">
      <c r="A521" s="87"/>
      <c r="B521" s="90"/>
      <c r="C521" s="96"/>
      <c r="D521" s="127">
        <v>4300</v>
      </c>
      <c r="E521" s="90"/>
      <c r="F521" s="87" t="s">
        <v>41</v>
      </c>
      <c r="G521" s="91">
        <v>2000</v>
      </c>
      <c r="H521" s="91">
        <v>1800</v>
      </c>
      <c r="I521" s="92">
        <f t="shared" si="23"/>
        <v>90</v>
      </c>
      <c r="J521" s="148" t="s">
        <v>334</v>
      </c>
      <c r="K521" s="148"/>
      <c r="L521" s="94"/>
    </row>
    <row r="522" spans="1:12" s="95" customFormat="1" ht="16.5" customHeight="1">
      <c r="A522" s="87"/>
      <c r="B522" s="90"/>
      <c r="C522" s="96"/>
      <c r="D522" s="127"/>
      <c r="E522" s="90"/>
      <c r="F522" s="87"/>
      <c r="G522" s="91"/>
      <c r="H522" s="91"/>
      <c r="I522" s="92"/>
      <c r="J522" s="148"/>
      <c r="K522" s="148"/>
      <c r="L522" s="94"/>
    </row>
    <row r="523" spans="1:50" s="86" customFormat="1" ht="16.5" customHeight="1">
      <c r="A523" s="159" t="s">
        <v>335</v>
      </c>
      <c r="B523" s="159"/>
      <c r="C523" s="223"/>
      <c r="D523" s="159"/>
      <c r="E523" s="224"/>
      <c r="F523" s="75" t="s">
        <v>336</v>
      </c>
      <c r="G523" s="112">
        <f>SUM(G524:G533)/2</f>
        <v>50850</v>
      </c>
      <c r="H523" s="112">
        <f>SUM(H524:H533)/2</f>
        <v>50843</v>
      </c>
      <c r="I523" s="225">
        <f aca="true" t="shared" si="24" ref="I523:I533">H523/G523*100</f>
        <v>99.98623402163224</v>
      </c>
      <c r="J523" s="81"/>
      <c r="K523" s="81"/>
      <c r="L523" s="197"/>
      <c r="M523" s="198"/>
      <c r="N523" s="198"/>
      <c r="O523" s="198"/>
      <c r="P523" s="198"/>
      <c r="Q523" s="198"/>
      <c r="R523" s="198"/>
      <c r="S523" s="198"/>
      <c r="T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row>
    <row r="524" spans="1:50" s="116" customFormat="1" ht="18" customHeight="1">
      <c r="A524" s="226"/>
      <c r="B524" s="227"/>
      <c r="C524" s="228">
        <v>71015</v>
      </c>
      <c r="D524" s="229"/>
      <c r="E524" s="230"/>
      <c r="F524" s="58" t="s">
        <v>337</v>
      </c>
      <c r="G524" s="49">
        <f>SUM(G525:G533)</f>
        <v>50850</v>
      </c>
      <c r="H524" s="49">
        <f>SUM(H525:H533)</f>
        <v>50843</v>
      </c>
      <c r="I524" s="231">
        <f t="shared" si="24"/>
        <v>99.98623402163224</v>
      </c>
      <c r="J524" s="84"/>
      <c r="K524" s="84"/>
      <c r="L524" s="197"/>
      <c r="M524" s="205"/>
      <c r="N524" s="205"/>
      <c r="O524" s="205"/>
      <c r="P524" s="205"/>
      <c r="Q524" s="205"/>
      <c r="R524" s="205"/>
      <c r="S524" s="205"/>
      <c r="T524" s="205"/>
      <c r="V524" s="205"/>
      <c r="W524" s="205"/>
      <c r="X524" s="205"/>
      <c r="Y524" s="205"/>
      <c r="Z524" s="205"/>
      <c r="AA524" s="205"/>
      <c r="AB524" s="205"/>
      <c r="AC524" s="205"/>
      <c r="AD524" s="205"/>
      <c r="AE524" s="205"/>
      <c r="AF524" s="205"/>
      <c r="AG524" s="205"/>
      <c r="AH524" s="205"/>
      <c r="AI524" s="205"/>
      <c r="AJ524" s="205"/>
      <c r="AK524" s="205"/>
      <c r="AL524" s="205"/>
      <c r="AM524" s="205"/>
      <c r="AN524" s="205"/>
      <c r="AO524" s="205"/>
      <c r="AP524" s="205"/>
      <c r="AQ524" s="205"/>
      <c r="AR524" s="205"/>
      <c r="AS524" s="205"/>
      <c r="AT524" s="205"/>
      <c r="AU524" s="205"/>
      <c r="AV524" s="205"/>
      <c r="AW524" s="205"/>
      <c r="AX524" s="205"/>
    </row>
    <row r="525" spans="1:50" s="203" customFormat="1" ht="18" customHeight="1">
      <c r="A525" s="200"/>
      <c r="B525" s="232"/>
      <c r="C525" s="233"/>
      <c r="D525" s="138">
        <v>4010</v>
      </c>
      <c r="E525" s="138"/>
      <c r="F525" s="87" t="s">
        <v>60</v>
      </c>
      <c r="G525" s="120">
        <v>14000</v>
      </c>
      <c r="H525" s="120">
        <v>14000</v>
      </c>
      <c r="I525" s="234">
        <f t="shared" si="24"/>
        <v>100</v>
      </c>
      <c r="J525" s="98" t="s">
        <v>338</v>
      </c>
      <c r="K525" s="98"/>
      <c r="L525" s="197"/>
      <c r="M525" s="202"/>
      <c r="N525" s="202"/>
      <c r="O525" s="202"/>
      <c r="P525" s="202"/>
      <c r="Q525" s="202"/>
      <c r="R525" s="202"/>
      <c r="S525" s="202"/>
      <c r="T525" s="202"/>
      <c r="V525" s="202"/>
      <c r="W525" s="202"/>
      <c r="X525" s="202"/>
      <c r="Y525" s="202"/>
      <c r="Z525" s="202"/>
      <c r="AA525" s="202"/>
      <c r="AB525" s="202"/>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row>
    <row r="526" spans="1:50" s="116" customFormat="1" ht="18" customHeight="1">
      <c r="A526" s="200"/>
      <c r="B526" s="232"/>
      <c r="C526" s="233"/>
      <c r="D526" s="235">
        <v>4110</v>
      </c>
      <c r="E526" s="236"/>
      <c r="F526" s="87" t="s">
        <v>28</v>
      </c>
      <c r="G526" s="91">
        <v>19043</v>
      </c>
      <c r="H526" s="120">
        <v>19042</v>
      </c>
      <c r="I526" s="237">
        <f t="shared" si="24"/>
        <v>99.9947487265662</v>
      </c>
      <c r="J526" s="98"/>
      <c r="K526" s="98"/>
      <c r="L526" s="197"/>
      <c r="M526" s="205"/>
      <c r="N526" s="205"/>
      <c r="O526" s="205"/>
      <c r="P526" s="205"/>
      <c r="Q526" s="205"/>
      <c r="R526" s="205"/>
      <c r="S526" s="205"/>
      <c r="T526" s="205"/>
      <c r="V526" s="205"/>
      <c r="W526" s="205"/>
      <c r="X526" s="205"/>
      <c r="Y526" s="205"/>
      <c r="Z526" s="205"/>
      <c r="AA526" s="205"/>
      <c r="AB526" s="205"/>
      <c r="AC526" s="205"/>
      <c r="AD526" s="205"/>
      <c r="AE526" s="205"/>
      <c r="AF526" s="205"/>
      <c r="AG526" s="205"/>
      <c r="AH526" s="205"/>
      <c r="AI526" s="205"/>
      <c r="AJ526" s="205"/>
      <c r="AK526" s="205"/>
      <c r="AL526" s="205"/>
      <c r="AM526" s="205"/>
      <c r="AN526" s="205"/>
      <c r="AO526" s="205"/>
      <c r="AP526" s="205"/>
      <c r="AQ526" s="205"/>
      <c r="AR526" s="205"/>
      <c r="AS526" s="205"/>
      <c r="AT526" s="205"/>
      <c r="AU526" s="205"/>
      <c r="AV526" s="205"/>
      <c r="AW526" s="205"/>
      <c r="AX526" s="205"/>
    </row>
    <row r="527" spans="1:50" s="116" customFormat="1" ht="18" customHeight="1">
      <c r="A527" s="200"/>
      <c r="B527" s="232"/>
      <c r="C527" s="233"/>
      <c r="D527" s="235">
        <v>4120</v>
      </c>
      <c r="E527" s="236"/>
      <c r="F527" s="121" t="s">
        <v>30</v>
      </c>
      <c r="G527" s="122">
        <v>2807</v>
      </c>
      <c r="H527" s="123">
        <v>2806</v>
      </c>
      <c r="I527" s="238">
        <f t="shared" si="24"/>
        <v>99.96437477734236</v>
      </c>
      <c r="J527" s="98"/>
      <c r="K527" s="98"/>
      <c r="L527" s="197"/>
      <c r="M527" s="205"/>
      <c r="N527" s="205"/>
      <c r="O527" s="205"/>
      <c r="P527" s="205"/>
      <c r="Q527" s="205"/>
      <c r="R527" s="205"/>
      <c r="S527" s="205"/>
      <c r="T527" s="205"/>
      <c r="V527" s="205"/>
      <c r="W527" s="205"/>
      <c r="X527" s="205"/>
      <c r="Y527" s="205"/>
      <c r="Z527" s="205"/>
      <c r="AA527" s="205"/>
      <c r="AB527" s="205"/>
      <c r="AC527" s="205"/>
      <c r="AD527" s="205"/>
      <c r="AE527" s="205"/>
      <c r="AF527" s="205"/>
      <c r="AG527" s="205"/>
      <c r="AH527" s="205"/>
      <c r="AI527" s="205"/>
      <c r="AJ527" s="205"/>
      <c r="AK527" s="205"/>
      <c r="AL527" s="205"/>
      <c r="AM527" s="205"/>
      <c r="AN527" s="205"/>
      <c r="AO527" s="205"/>
      <c r="AP527" s="205"/>
      <c r="AQ527" s="205"/>
      <c r="AR527" s="205"/>
      <c r="AS527" s="205"/>
      <c r="AT527" s="205"/>
      <c r="AU527" s="205"/>
      <c r="AV527" s="205"/>
      <c r="AW527" s="205"/>
      <c r="AX527" s="205"/>
    </row>
    <row r="528" spans="1:50" s="116" customFormat="1" ht="18" customHeight="1">
      <c r="A528" s="200"/>
      <c r="B528" s="232"/>
      <c r="C528" s="233"/>
      <c r="D528" s="235">
        <v>4210</v>
      </c>
      <c r="E528" s="236"/>
      <c r="F528" s="87" t="s">
        <v>31</v>
      </c>
      <c r="G528" s="91">
        <v>7024</v>
      </c>
      <c r="H528" s="120">
        <v>7021</v>
      </c>
      <c r="I528" s="237">
        <f t="shared" si="24"/>
        <v>99.95728929384966</v>
      </c>
      <c r="J528" s="98"/>
      <c r="K528" s="98"/>
      <c r="L528" s="197"/>
      <c r="M528" s="205"/>
      <c r="N528" s="205"/>
      <c r="O528" s="205"/>
      <c r="P528" s="205"/>
      <c r="Q528" s="205"/>
      <c r="R528" s="205"/>
      <c r="S528" s="205"/>
      <c r="T528" s="205"/>
      <c r="V528" s="205"/>
      <c r="W528" s="205"/>
      <c r="X528" s="205"/>
      <c r="Y528" s="205"/>
      <c r="Z528" s="205"/>
      <c r="AA528" s="205"/>
      <c r="AB528" s="205"/>
      <c r="AC528" s="205"/>
      <c r="AD528" s="205"/>
      <c r="AE528" s="205"/>
      <c r="AF528" s="205"/>
      <c r="AG528" s="205"/>
      <c r="AH528" s="205"/>
      <c r="AI528" s="205"/>
      <c r="AJ528" s="205"/>
      <c r="AK528" s="205"/>
      <c r="AL528" s="205"/>
      <c r="AM528" s="205"/>
      <c r="AN528" s="205"/>
      <c r="AO528" s="205"/>
      <c r="AP528" s="205"/>
      <c r="AQ528" s="205"/>
      <c r="AR528" s="205"/>
      <c r="AS528" s="205"/>
      <c r="AT528" s="205"/>
      <c r="AU528" s="205"/>
      <c r="AV528" s="205"/>
      <c r="AW528" s="205"/>
      <c r="AX528" s="205"/>
    </row>
    <row r="529" spans="1:14" s="95" customFormat="1" ht="18" customHeight="1">
      <c r="A529" s="87"/>
      <c r="B529" s="88"/>
      <c r="C529" s="96"/>
      <c r="D529" s="88">
        <v>4260</v>
      </c>
      <c r="E529" s="90"/>
      <c r="F529" s="87" t="s">
        <v>35</v>
      </c>
      <c r="G529" s="91">
        <v>2600</v>
      </c>
      <c r="H529" s="91">
        <v>2600</v>
      </c>
      <c r="I529" s="92">
        <f t="shared" si="24"/>
        <v>100</v>
      </c>
      <c r="J529" s="98"/>
      <c r="K529" s="98"/>
      <c r="L529" s="94"/>
      <c r="M529" s="116"/>
      <c r="N529" s="116"/>
    </row>
    <row r="530" spans="1:14" s="95" customFormat="1" ht="18" customHeight="1">
      <c r="A530" s="117"/>
      <c r="B530" s="239"/>
      <c r="C530" s="96"/>
      <c r="D530" s="88">
        <v>4280</v>
      </c>
      <c r="E530" s="90"/>
      <c r="F530" s="87" t="s">
        <v>39</v>
      </c>
      <c r="G530" s="91">
        <v>55</v>
      </c>
      <c r="H530" s="91">
        <v>55</v>
      </c>
      <c r="I530" s="92">
        <f t="shared" si="24"/>
        <v>100</v>
      </c>
      <c r="J530" s="98"/>
      <c r="K530" s="98"/>
      <c r="L530" s="94"/>
      <c r="M530" s="116"/>
      <c r="N530" s="116"/>
    </row>
    <row r="531" spans="1:50" s="116" customFormat="1" ht="18" customHeight="1">
      <c r="A531" s="200"/>
      <c r="B531" s="232"/>
      <c r="C531" s="233"/>
      <c r="D531" s="235">
        <v>4300</v>
      </c>
      <c r="E531" s="236"/>
      <c r="F531" s="87" t="s">
        <v>41</v>
      </c>
      <c r="G531" s="91">
        <v>1951</v>
      </c>
      <c r="H531" s="120">
        <v>1950</v>
      </c>
      <c r="I531" s="237">
        <f t="shared" si="24"/>
        <v>99.94874423372629</v>
      </c>
      <c r="J531" s="98"/>
      <c r="K531" s="98"/>
      <c r="L531" s="197"/>
      <c r="M531" s="205"/>
      <c r="N531" s="205"/>
      <c r="O531" s="205"/>
      <c r="P531" s="205"/>
      <c r="Q531" s="205"/>
      <c r="R531" s="205"/>
      <c r="S531" s="205"/>
      <c r="T531" s="205"/>
      <c r="V531" s="205"/>
      <c r="W531" s="205"/>
      <c r="X531" s="205"/>
      <c r="Y531" s="205"/>
      <c r="Z531" s="205"/>
      <c r="AA531" s="205"/>
      <c r="AB531" s="205"/>
      <c r="AC531" s="205"/>
      <c r="AD531" s="205"/>
      <c r="AE531" s="205"/>
      <c r="AF531" s="205"/>
      <c r="AG531" s="205"/>
      <c r="AH531" s="205"/>
      <c r="AI531" s="205"/>
      <c r="AJ531" s="205"/>
      <c r="AK531" s="205"/>
      <c r="AL531" s="205"/>
      <c r="AM531" s="205"/>
      <c r="AN531" s="205"/>
      <c r="AO531" s="205"/>
      <c r="AP531" s="205"/>
      <c r="AQ531" s="205"/>
      <c r="AR531" s="205"/>
      <c r="AS531" s="205"/>
      <c r="AT531" s="205"/>
      <c r="AU531" s="205"/>
      <c r="AV531" s="205"/>
      <c r="AW531" s="205"/>
      <c r="AX531" s="205"/>
    </row>
    <row r="532" spans="1:50" s="116" customFormat="1" ht="18" customHeight="1">
      <c r="A532" s="200"/>
      <c r="B532" s="232"/>
      <c r="C532" s="233"/>
      <c r="D532" s="235">
        <v>4410</v>
      </c>
      <c r="E532" s="236"/>
      <c r="F532" s="87" t="s">
        <v>67</v>
      </c>
      <c r="G532" s="91">
        <v>1070</v>
      </c>
      <c r="H532" s="120">
        <v>1069</v>
      </c>
      <c r="I532" s="237">
        <f t="shared" si="24"/>
        <v>99.90654205607477</v>
      </c>
      <c r="J532" s="98"/>
      <c r="K532" s="98"/>
      <c r="L532" s="197"/>
      <c r="M532" s="205"/>
      <c r="N532" s="205"/>
      <c r="O532" s="205"/>
      <c r="P532" s="205"/>
      <c r="Q532" s="205"/>
      <c r="R532" s="205"/>
      <c r="S532" s="205"/>
      <c r="T532" s="205"/>
      <c r="V532" s="205"/>
      <c r="W532" s="205"/>
      <c r="X532" s="205"/>
      <c r="Y532" s="205"/>
      <c r="Z532" s="205"/>
      <c r="AA532" s="205"/>
      <c r="AB532" s="205"/>
      <c r="AC532" s="205"/>
      <c r="AD532" s="205"/>
      <c r="AE532" s="205"/>
      <c r="AF532" s="205"/>
      <c r="AG532" s="205"/>
      <c r="AH532" s="205"/>
      <c r="AI532" s="205"/>
      <c r="AJ532" s="205"/>
      <c r="AK532" s="205"/>
      <c r="AL532" s="205"/>
      <c r="AM532" s="205"/>
      <c r="AN532" s="205"/>
      <c r="AO532" s="205"/>
      <c r="AP532" s="205"/>
      <c r="AQ532" s="205"/>
      <c r="AR532" s="205"/>
      <c r="AS532" s="205"/>
      <c r="AT532" s="205"/>
      <c r="AU532" s="205"/>
      <c r="AV532" s="205"/>
      <c r="AW532" s="205"/>
      <c r="AX532" s="205"/>
    </row>
    <row r="533" spans="1:12" s="95" customFormat="1" ht="17.25" customHeight="1">
      <c r="A533" s="87"/>
      <c r="B533" s="90"/>
      <c r="C533" s="96"/>
      <c r="D533" s="127">
        <v>4440</v>
      </c>
      <c r="E533" s="90"/>
      <c r="F533" s="87" t="s">
        <v>47</v>
      </c>
      <c r="G533" s="91">
        <v>2300</v>
      </c>
      <c r="H533" s="91">
        <v>2300</v>
      </c>
      <c r="I533" s="92">
        <f t="shared" si="24"/>
        <v>100</v>
      </c>
      <c r="J533" s="98"/>
      <c r="K533" s="98"/>
      <c r="L533" s="94"/>
    </row>
    <row r="534" spans="1:12" s="95" customFormat="1" ht="17.25" customHeight="1">
      <c r="A534" s="58"/>
      <c r="B534" s="59"/>
      <c r="C534" s="60"/>
      <c r="D534" s="59"/>
      <c r="E534" s="61"/>
      <c r="F534" s="58"/>
      <c r="G534" s="49"/>
      <c r="H534" s="49"/>
      <c r="I534" s="83"/>
      <c r="J534" s="109"/>
      <c r="K534" s="109"/>
      <c r="L534" s="94"/>
    </row>
    <row r="535" spans="1:50" s="86" customFormat="1" ht="15.75" customHeight="1">
      <c r="A535" s="159" t="s">
        <v>339</v>
      </c>
      <c r="B535" s="159"/>
      <c r="C535" s="223"/>
      <c r="D535" s="159"/>
      <c r="E535" s="224"/>
      <c r="F535" s="75" t="s">
        <v>340</v>
      </c>
      <c r="G535" s="112">
        <f>SUM(G536:G550)/2</f>
        <v>868863</v>
      </c>
      <c r="H535" s="112">
        <f>SUM(H536:H550)/2</f>
        <v>868862</v>
      </c>
      <c r="I535" s="225">
        <f aca="true" t="shared" si="25" ref="I535:I550">H535/G535*100</f>
        <v>99.9998849070567</v>
      </c>
      <c r="J535" s="81"/>
      <c r="K535" s="81"/>
      <c r="L535" s="197"/>
      <c r="M535" s="198"/>
      <c r="N535" s="198"/>
      <c r="O535" s="198"/>
      <c r="P535" s="198"/>
      <c r="Q535" s="198"/>
      <c r="R535" s="198"/>
      <c r="S535" s="198"/>
      <c r="T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row>
    <row r="536" spans="1:50" s="86" customFormat="1" ht="17.25" customHeight="1">
      <c r="A536" s="240"/>
      <c r="B536" s="240"/>
      <c r="C536" s="142">
        <v>85322</v>
      </c>
      <c r="D536" s="194"/>
      <c r="E536" s="195"/>
      <c r="F536" s="58" t="s">
        <v>341</v>
      </c>
      <c r="G536" s="49">
        <f>SUM(G537:G539)</f>
        <v>157700</v>
      </c>
      <c r="H536" s="49">
        <f>SUM(H537:H539)</f>
        <v>157699</v>
      </c>
      <c r="I536" s="231">
        <f t="shared" si="25"/>
        <v>99.999365884591</v>
      </c>
      <c r="J536" s="84"/>
      <c r="K536" s="84"/>
      <c r="L536" s="197"/>
      <c r="M536" s="198"/>
      <c r="N536" s="198"/>
      <c r="O536" s="198"/>
      <c r="P536" s="198"/>
      <c r="Q536" s="198"/>
      <c r="R536" s="198"/>
      <c r="S536" s="198"/>
      <c r="T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row>
    <row r="537" spans="1:50" s="116" customFormat="1" ht="30.75" customHeight="1">
      <c r="A537" s="226"/>
      <c r="B537" s="226"/>
      <c r="C537" s="241"/>
      <c r="D537" s="199">
        <v>3110</v>
      </c>
      <c r="E537" s="201"/>
      <c r="F537" s="87" t="s">
        <v>223</v>
      </c>
      <c r="G537" s="91">
        <v>109095</v>
      </c>
      <c r="H537" s="91">
        <v>109095</v>
      </c>
      <c r="I537" s="237">
        <f t="shared" si="25"/>
        <v>100</v>
      </c>
      <c r="J537" s="93" t="s">
        <v>342</v>
      </c>
      <c r="K537" s="93"/>
      <c r="L537" s="197"/>
      <c r="M537" s="205"/>
      <c r="N537" s="205"/>
      <c r="O537" s="205"/>
      <c r="P537" s="205"/>
      <c r="Q537" s="205"/>
      <c r="R537" s="205"/>
      <c r="S537" s="205"/>
      <c r="T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5"/>
    </row>
    <row r="538" spans="1:50" s="116" customFormat="1" ht="17.25" customHeight="1">
      <c r="A538" s="226"/>
      <c r="B538" s="226"/>
      <c r="C538" s="241"/>
      <c r="D538" s="199">
        <v>4110</v>
      </c>
      <c r="E538" s="201"/>
      <c r="F538" s="87" t="s">
        <v>28</v>
      </c>
      <c r="G538" s="91">
        <v>36537</v>
      </c>
      <c r="H538" s="91">
        <v>36536</v>
      </c>
      <c r="I538" s="237">
        <f t="shared" si="25"/>
        <v>99.99726304841667</v>
      </c>
      <c r="J538" s="93" t="s">
        <v>343</v>
      </c>
      <c r="K538" s="93"/>
      <c r="L538" s="197"/>
      <c r="M538" s="205"/>
      <c r="N538" s="205"/>
      <c r="O538" s="205"/>
      <c r="P538" s="205"/>
      <c r="Q538" s="205"/>
      <c r="R538" s="205"/>
      <c r="S538" s="205"/>
      <c r="T538" s="205"/>
      <c r="V538" s="205"/>
      <c r="W538" s="205"/>
      <c r="X538" s="205"/>
      <c r="Y538" s="205"/>
      <c r="Z538" s="205"/>
      <c r="AA538" s="205"/>
      <c r="AB538" s="205"/>
      <c r="AC538" s="205"/>
      <c r="AD538" s="205"/>
      <c r="AE538" s="205"/>
      <c r="AF538" s="205"/>
      <c r="AG538" s="205"/>
      <c r="AH538" s="205"/>
      <c r="AI538" s="205"/>
      <c r="AJ538" s="205"/>
      <c r="AK538" s="205"/>
      <c r="AL538" s="205"/>
      <c r="AM538" s="205"/>
      <c r="AN538" s="205"/>
      <c r="AO538" s="205"/>
      <c r="AP538" s="205"/>
      <c r="AQ538" s="205"/>
      <c r="AR538" s="205"/>
      <c r="AS538" s="205"/>
      <c r="AT538" s="205"/>
      <c r="AU538" s="205"/>
      <c r="AV538" s="205"/>
      <c r="AW538" s="205"/>
      <c r="AX538" s="205"/>
    </row>
    <row r="539" spans="1:50" s="116" customFormat="1" ht="28.5" customHeight="1">
      <c r="A539" s="226"/>
      <c r="B539" s="226"/>
      <c r="C539" s="241"/>
      <c r="D539" s="199">
        <v>4410</v>
      </c>
      <c r="E539" s="201"/>
      <c r="F539" s="87" t="s">
        <v>67</v>
      </c>
      <c r="G539" s="91">
        <v>12068</v>
      </c>
      <c r="H539" s="91">
        <v>12068</v>
      </c>
      <c r="I539" s="237">
        <f t="shared" si="25"/>
        <v>100</v>
      </c>
      <c r="J539" s="93" t="s">
        <v>344</v>
      </c>
      <c r="K539" s="93"/>
      <c r="L539" s="197"/>
      <c r="M539" s="205"/>
      <c r="N539" s="205"/>
      <c r="O539" s="205"/>
      <c r="P539" s="205"/>
      <c r="Q539" s="205"/>
      <c r="R539" s="205"/>
      <c r="S539" s="205"/>
      <c r="T539" s="205"/>
      <c r="V539" s="205"/>
      <c r="W539" s="205"/>
      <c r="X539" s="205"/>
      <c r="Y539" s="205"/>
      <c r="Z539" s="205"/>
      <c r="AA539" s="205"/>
      <c r="AB539" s="205"/>
      <c r="AC539" s="205"/>
      <c r="AD539" s="205"/>
      <c r="AE539" s="205"/>
      <c r="AF539" s="205"/>
      <c r="AG539" s="205"/>
      <c r="AH539" s="205"/>
      <c r="AI539" s="205"/>
      <c r="AJ539" s="205"/>
      <c r="AK539" s="205"/>
      <c r="AL539" s="205"/>
      <c r="AM539" s="205"/>
      <c r="AN539" s="205"/>
      <c r="AO539" s="205"/>
      <c r="AP539" s="205"/>
      <c r="AQ539" s="205"/>
      <c r="AR539" s="205"/>
      <c r="AS539" s="205"/>
      <c r="AT539" s="205"/>
      <c r="AU539" s="205"/>
      <c r="AV539" s="205"/>
      <c r="AW539" s="205"/>
      <c r="AX539" s="205"/>
    </row>
    <row r="540" spans="1:50" s="116" customFormat="1" ht="18.75" customHeight="1">
      <c r="A540" s="226"/>
      <c r="B540" s="227"/>
      <c r="C540" s="228">
        <v>85333</v>
      </c>
      <c r="D540" s="229"/>
      <c r="E540" s="230"/>
      <c r="F540" s="58" t="s">
        <v>345</v>
      </c>
      <c r="G540" s="49">
        <f>SUM(G541:G550)</f>
        <v>711163</v>
      </c>
      <c r="H540" s="49">
        <f>SUM(H541:H550)</f>
        <v>711163</v>
      </c>
      <c r="I540" s="231">
        <f t="shared" si="25"/>
        <v>100</v>
      </c>
      <c r="J540" s="103"/>
      <c r="K540" s="103"/>
      <c r="L540" s="197"/>
      <c r="M540" s="205"/>
      <c r="N540" s="205"/>
      <c r="O540" s="205"/>
      <c r="P540" s="205"/>
      <c r="Q540" s="205"/>
      <c r="R540" s="205"/>
      <c r="S540" s="205"/>
      <c r="T540" s="205"/>
      <c r="V540" s="205"/>
      <c r="W540" s="205"/>
      <c r="X540" s="205"/>
      <c r="Y540" s="205"/>
      <c r="Z540" s="205"/>
      <c r="AA540" s="205"/>
      <c r="AB540" s="205"/>
      <c r="AC540" s="205"/>
      <c r="AD540" s="205"/>
      <c r="AE540" s="205"/>
      <c r="AF540" s="205"/>
      <c r="AG540" s="205"/>
      <c r="AH540" s="205"/>
      <c r="AI540" s="205"/>
      <c r="AJ540" s="205"/>
      <c r="AK540" s="205"/>
      <c r="AL540" s="205"/>
      <c r="AM540" s="205"/>
      <c r="AN540" s="205"/>
      <c r="AO540" s="205"/>
      <c r="AP540" s="205"/>
      <c r="AQ540" s="205"/>
      <c r="AR540" s="205"/>
      <c r="AS540" s="205"/>
      <c r="AT540" s="205"/>
      <c r="AU540" s="205"/>
      <c r="AV540" s="205"/>
      <c r="AW540" s="205"/>
      <c r="AX540" s="205"/>
    </row>
    <row r="541" spans="1:50" s="116" customFormat="1" ht="18" customHeight="1">
      <c r="A541" s="200"/>
      <c r="B541" s="232"/>
      <c r="C541" s="242"/>
      <c r="D541" s="235">
        <v>4010</v>
      </c>
      <c r="E541" s="236"/>
      <c r="F541" s="87" t="s">
        <v>60</v>
      </c>
      <c r="G541" s="91">
        <v>423097</v>
      </c>
      <c r="H541" s="120">
        <v>423097</v>
      </c>
      <c r="I541" s="237">
        <f t="shared" si="25"/>
        <v>100</v>
      </c>
      <c r="J541" s="93" t="s">
        <v>346</v>
      </c>
      <c r="K541" s="93"/>
      <c r="L541" s="197"/>
      <c r="M541" s="205"/>
      <c r="N541" s="205"/>
      <c r="O541" s="205"/>
      <c r="P541" s="205"/>
      <c r="Q541" s="205"/>
      <c r="R541" s="205"/>
      <c r="S541" s="205"/>
      <c r="T541" s="205"/>
      <c r="V541" s="205"/>
      <c r="W541" s="205"/>
      <c r="X541" s="205"/>
      <c r="Y541" s="205"/>
      <c r="Z541" s="205"/>
      <c r="AA541" s="205"/>
      <c r="AB541" s="205"/>
      <c r="AC541" s="205"/>
      <c r="AD541" s="205"/>
      <c r="AE541" s="205"/>
      <c r="AF541" s="205"/>
      <c r="AG541" s="205"/>
      <c r="AH541" s="205"/>
      <c r="AI541" s="205"/>
      <c r="AJ541" s="205"/>
      <c r="AK541" s="205"/>
      <c r="AL541" s="205"/>
      <c r="AM541" s="205"/>
      <c r="AN541" s="205"/>
      <c r="AO541" s="205"/>
      <c r="AP541" s="205"/>
      <c r="AQ541" s="205"/>
      <c r="AR541" s="205"/>
      <c r="AS541" s="205"/>
      <c r="AT541" s="205"/>
      <c r="AU541" s="205"/>
      <c r="AV541" s="205"/>
      <c r="AW541" s="205"/>
      <c r="AX541" s="205"/>
    </row>
    <row r="542" spans="1:50" s="116" customFormat="1" ht="18" customHeight="1">
      <c r="A542" s="200"/>
      <c r="B542" s="232"/>
      <c r="C542" s="233"/>
      <c r="D542" s="235">
        <v>4040</v>
      </c>
      <c r="E542" s="236"/>
      <c r="F542" s="87" t="s">
        <v>26</v>
      </c>
      <c r="G542" s="91">
        <v>40520</v>
      </c>
      <c r="H542" s="120">
        <v>40520</v>
      </c>
      <c r="I542" s="237">
        <f t="shared" si="25"/>
        <v>100</v>
      </c>
      <c r="J542" s="93" t="s">
        <v>62</v>
      </c>
      <c r="K542" s="93"/>
      <c r="L542" s="197"/>
      <c r="M542" s="205"/>
      <c r="N542" s="205"/>
      <c r="O542" s="205"/>
      <c r="P542" s="205"/>
      <c r="Q542" s="205"/>
      <c r="R542" s="205"/>
      <c r="S542" s="205"/>
      <c r="T542" s="205"/>
      <c r="V542" s="205"/>
      <c r="W542" s="205"/>
      <c r="X542" s="205"/>
      <c r="Y542" s="205"/>
      <c r="Z542" s="205"/>
      <c r="AA542" s="205"/>
      <c r="AB542" s="205"/>
      <c r="AC542" s="205"/>
      <c r="AD542" s="205"/>
      <c r="AE542" s="205"/>
      <c r="AF542" s="205"/>
      <c r="AG542" s="205"/>
      <c r="AH542" s="205"/>
      <c r="AI542" s="205"/>
      <c r="AJ542" s="205"/>
      <c r="AK542" s="205"/>
      <c r="AL542" s="205"/>
      <c r="AM542" s="205"/>
      <c r="AN542" s="205"/>
      <c r="AO542" s="205"/>
      <c r="AP542" s="205"/>
      <c r="AQ542" s="205"/>
      <c r="AR542" s="205"/>
      <c r="AS542" s="205"/>
      <c r="AT542" s="205"/>
      <c r="AU542" s="205"/>
      <c r="AV542" s="205"/>
      <c r="AW542" s="205"/>
      <c r="AX542" s="205"/>
    </row>
    <row r="543" spans="1:50" s="116" customFormat="1" ht="18.75" customHeight="1">
      <c r="A543" s="200"/>
      <c r="B543" s="232"/>
      <c r="C543" s="233"/>
      <c r="D543" s="235">
        <v>4110</v>
      </c>
      <c r="E543" s="236"/>
      <c r="F543" s="87" t="s">
        <v>28</v>
      </c>
      <c r="G543" s="91">
        <v>76761</v>
      </c>
      <c r="H543" s="120">
        <v>76761</v>
      </c>
      <c r="I543" s="237">
        <f t="shared" si="25"/>
        <v>100</v>
      </c>
      <c r="J543" s="93" t="s">
        <v>347</v>
      </c>
      <c r="K543" s="93"/>
      <c r="L543" s="197"/>
      <c r="M543" s="205"/>
      <c r="N543" s="205"/>
      <c r="O543" s="205"/>
      <c r="P543" s="205"/>
      <c r="Q543" s="205"/>
      <c r="R543" s="205"/>
      <c r="S543" s="205"/>
      <c r="T543" s="205"/>
      <c r="V543" s="205"/>
      <c r="W543" s="205"/>
      <c r="X543" s="205"/>
      <c r="Y543" s="205"/>
      <c r="Z543" s="205"/>
      <c r="AA543" s="205"/>
      <c r="AB543" s="205"/>
      <c r="AC543" s="205"/>
      <c r="AD543" s="205"/>
      <c r="AE543" s="205"/>
      <c r="AF543" s="205"/>
      <c r="AG543" s="205"/>
      <c r="AH543" s="205"/>
      <c r="AI543" s="205"/>
      <c r="AJ543" s="205"/>
      <c r="AK543" s="205"/>
      <c r="AL543" s="205"/>
      <c r="AM543" s="205"/>
      <c r="AN543" s="205"/>
      <c r="AO543" s="205"/>
      <c r="AP543" s="205"/>
      <c r="AQ543" s="205"/>
      <c r="AR543" s="205"/>
      <c r="AS543" s="205"/>
      <c r="AT543" s="205"/>
      <c r="AU543" s="205"/>
      <c r="AV543" s="205"/>
      <c r="AW543" s="205"/>
      <c r="AX543" s="205"/>
    </row>
    <row r="544" spans="1:50" s="116" customFormat="1" ht="18" customHeight="1">
      <c r="A544" s="200"/>
      <c r="B544" s="232"/>
      <c r="C544" s="233"/>
      <c r="D544" s="235">
        <v>4120</v>
      </c>
      <c r="E544" s="236"/>
      <c r="F544" s="87" t="s">
        <v>30</v>
      </c>
      <c r="G544" s="91">
        <v>10959</v>
      </c>
      <c r="H544" s="120">
        <v>10959</v>
      </c>
      <c r="I544" s="237">
        <f t="shared" si="25"/>
        <v>100</v>
      </c>
      <c r="J544" s="93" t="s">
        <v>217</v>
      </c>
      <c r="K544" s="93"/>
      <c r="L544" s="197"/>
      <c r="M544" s="205"/>
      <c r="N544" s="205"/>
      <c r="O544" s="205"/>
      <c r="P544" s="205"/>
      <c r="Q544" s="205"/>
      <c r="R544" s="205"/>
      <c r="S544" s="205"/>
      <c r="T544" s="205"/>
      <c r="V544" s="205"/>
      <c r="W544" s="205"/>
      <c r="X544" s="205"/>
      <c r="Y544" s="205"/>
      <c r="Z544" s="205"/>
      <c r="AA544" s="205"/>
      <c r="AB544" s="205"/>
      <c r="AC544" s="205"/>
      <c r="AD544" s="205"/>
      <c r="AE544" s="205"/>
      <c r="AF544" s="205"/>
      <c r="AG544" s="205"/>
      <c r="AH544" s="205"/>
      <c r="AI544" s="205"/>
      <c r="AJ544" s="205"/>
      <c r="AK544" s="205"/>
      <c r="AL544" s="205"/>
      <c r="AM544" s="205"/>
      <c r="AN544" s="205"/>
      <c r="AO544" s="205"/>
      <c r="AP544" s="205"/>
      <c r="AQ544" s="205"/>
      <c r="AR544" s="205"/>
      <c r="AS544" s="205"/>
      <c r="AT544" s="205"/>
      <c r="AU544" s="205"/>
      <c r="AV544" s="205"/>
      <c r="AW544" s="205"/>
      <c r="AX544" s="205"/>
    </row>
    <row r="545" spans="1:50" s="116" customFormat="1" ht="32.25" customHeight="1">
      <c r="A545" s="200"/>
      <c r="B545" s="232"/>
      <c r="C545" s="233"/>
      <c r="D545" s="235">
        <v>4210</v>
      </c>
      <c r="E545" s="236"/>
      <c r="F545" s="87" t="s">
        <v>31</v>
      </c>
      <c r="G545" s="91">
        <v>40622</v>
      </c>
      <c r="H545" s="120">
        <v>40622</v>
      </c>
      <c r="I545" s="243">
        <f t="shared" si="25"/>
        <v>100</v>
      </c>
      <c r="J545" s="93" t="s">
        <v>348</v>
      </c>
      <c r="K545" s="93"/>
      <c r="L545" s="197"/>
      <c r="M545" s="205"/>
      <c r="N545" s="205"/>
      <c r="O545" s="205"/>
      <c r="P545" s="205"/>
      <c r="Q545" s="205"/>
      <c r="R545" s="205"/>
      <c r="S545" s="205"/>
      <c r="T545" s="205"/>
      <c r="V545" s="205"/>
      <c r="W545" s="205"/>
      <c r="X545" s="205"/>
      <c r="Y545" s="205"/>
      <c r="Z545" s="205"/>
      <c r="AA545" s="205"/>
      <c r="AB545" s="205"/>
      <c r="AC545" s="205"/>
      <c r="AD545" s="205"/>
      <c r="AE545" s="205"/>
      <c r="AF545" s="205"/>
      <c r="AG545" s="205"/>
      <c r="AH545" s="205"/>
      <c r="AI545" s="205"/>
      <c r="AJ545" s="205"/>
      <c r="AK545" s="205"/>
      <c r="AL545" s="205"/>
      <c r="AM545" s="205"/>
      <c r="AN545" s="205"/>
      <c r="AO545" s="205"/>
      <c r="AP545" s="205"/>
      <c r="AQ545" s="205"/>
      <c r="AR545" s="205"/>
      <c r="AS545" s="205"/>
      <c r="AT545" s="205"/>
      <c r="AU545" s="205"/>
      <c r="AV545" s="205"/>
      <c r="AW545" s="205"/>
      <c r="AX545" s="205"/>
    </row>
    <row r="546" spans="1:50" s="116" customFormat="1" ht="18" customHeight="1">
      <c r="A546" s="200"/>
      <c r="B546" s="232"/>
      <c r="C546" s="233"/>
      <c r="D546" s="235">
        <v>4270</v>
      </c>
      <c r="E546" s="236"/>
      <c r="F546" s="87" t="s">
        <v>37</v>
      </c>
      <c r="G546" s="91">
        <v>1378</v>
      </c>
      <c r="H546" s="120">
        <v>1378</v>
      </c>
      <c r="I546" s="237">
        <f t="shared" si="25"/>
        <v>100</v>
      </c>
      <c r="J546" s="93" t="s">
        <v>349</v>
      </c>
      <c r="K546" s="93"/>
      <c r="L546" s="197"/>
      <c r="M546" s="205"/>
      <c r="N546" s="205"/>
      <c r="O546" s="205"/>
      <c r="P546" s="205"/>
      <c r="Q546" s="205"/>
      <c r="R546" s="205"/>
      <c r="S546" s="205"/>
      <c r="T546" s="205"/>
      <c r="V546" s="205"/>
      <c r="W546" s="205"/>
      <c r="X546" s="205"/>
      <c r="Y546" s="205"/>
      <c r="Z546" s="205"/>
      <c r="AA546" s="205"/>
      <c r="AB546" s="205"/>
      <c r="AC546" s="205"/>
      <c r="AD546" s="205"/>
      <c r="AE546" s="205"/>
      <c r="AF546" s="205"/>
      <c r="AG546" s="205"/>
      <c r="AH546" s="205"/>
      <c r="AI546" s="205"/>
      <c r="AJ546" s="205"/>
      <c r="AK546" s="205"/>
      <c r="AL546" s="205"/>
      <c r="AM546" s="205"/>
      <c r="AN546" s="205"/>
      <c r="AO546" s="205"/>
      <c r="AP546" s="205"/>
      <c r="AQ546" s="205"/>
      <c r="AR546" s="205"/>
      <c r="AS546" s="205"/>
      <c r="AT546" s="205"/>
      <c r="AU546" s="205"/>
      <c r="AV546" s="205"/>
      <c r="AW546" s="205"/>
      <c r="AX546" s="205"/>
    </row>
    <row r="547" spans="1:50" s="116" customFormat="1" ht="32.25" customHeight="1">
      <c r="A547" s="200"/>
      <c r="B547" s="232"/>
      <c r="C547" s="233"/>
      <c r="D547" s="235">
        <v>4300</v>
      </c>
      <c r="E547" s="236"/>
      <c r="F547" s="87" t="s">
        <v>41</v>
      </c>
      <c r="G547" s="91">
        <v>90103</v>
      </c>
      <c r="H547" s="120">
        <v>90103</v>
      </c>
      <c r="I547" s="237">
        <f t="shared" si="25"/>
        <v>100</v>
      </c>
      <c r="J547" s="93" t="s">
        <v>350</v>
      </c>
      <c r="K547" s="93"/>
      <c r="L547" s="197"/>
      <c r="M547" s="205"/>
      <c r="N547" s="205"/>
      <c r="O547" s="205"/>
      <c r="P547" s="205"/>
      <c r="Q547" s="205"/>
      <c r="R547" s="205"/>
      <c r="S547" s="205"/>
      <c r="T547" s="205"/>
      <c r="V547" s="205"/>
      <c r="W547" s="205"/>
      <c r="X547" s="205"/>
      <c r="Y547" s="205"/>
      <c r="Z547" s="205"/>
      <c r="AA547" s="205"/>
      <c r="AB547" s="205"/>
      <c r="AC547" s="205"/>
      <c r="AD547" s="205"/>
      <c r="AE547" s="205"/>
      <c r="AF547" s="205"/>
      <c r="AG547" s="205"/>
      <c r="AH547" s="205"/>
      <c r="AI547" s="205"/>
      <c r="AJ547" s="205"/>
      <c r="AK547" s="205"/>
      <c r="AL547" s="205"/>
      <c r="AM547" s="205"/>
      <c r="AN547" s="205"/>
      <c r="AO547" s="205"/>
      <c r="AP547" s="205"/>
      <c r="AQ547" s="205"/>
      <c r="AR547" s="205"/>
      <c r="AS547" s="205"/>
      <c r="AT547" s="205"/>
      <c r="AU547" s="205"/>
      <c r="AV547" s="205"/>
      <c r="AW547" s="205"/>
      <c r="AX547" s="205"/>
    </row>
    <row r="548" spans="1:50" s="116" customFormat="1" ht="30" customHeight="1">
      <c r="A548" s="200"/>
      <c r="B548" s="232"/>
      <c r="C548" s="233"/>
      <c r="D548" s="235">
        <v>4410</v>
      </c>
      <c r="E548" s="236"/>
      <c r="F548" s="87" t="s">
        <v>67</v>
      </c>
      <c r="G548" s="91">
        <v>4000</v>
      </c>
      <c r="H548" s="120">
        <v>4000</v>
      </c>
      <c r="I548" s="237">
        <f t="shared" si="25"/>
        <v>100</v>
      </c>
      <c r="J548" s="93" t="s">
        <v>351</v>
      </c>
      <c r="K548" s="93"/>
      <c r="L548" s="197"/>
      <c r="M548" s="205"/>
      <c r="N548" s="205"/>
      <c r="O548" s="205"/>
      <c r="P548" s="205"/>
      <c r="Q548" s="205"/>
      <c r="R548" s="205"/>
      <c r="S548" s="205"/>
      <c r="T548" s="205"/>
      <c r="V548" s="205"/>
      <c r="W548" s="205"/>
      <c r="X548" s="205"/>
      <c r="Y548" s="205"/>
      <c r="Z548" s="205"/>
      <c r="AA548" s="205"/>
      <c r="AB548" s="205"/>
      <c r="AC548" s="205"/>
      <c r="AD548" s="205"/>
      <c r="AE548" s="205"/>
      <c r="AF548" s="205"/>
      <c r="AG548" s="205"/>
      <c r="AH548" s="205"/>
      <c r="AI548" s="205"/>
      <c r="AJ548" s="205"/>
      <c r="AK548" s="205"/>
      <c r="AL548" s="205"/>
      <c r="AM548" s="205"/>
      <c r="AN548" s="205"/>
      <c r="AO548" s="205"/>
      <c r="AP548" s="205"/>
      <c r="AQ548" s="205"/>
      <c r="AR548" s="205"/>
      <c r="AS548" s="205"/>
      <c r="AT548" s="205"/>
      <c r="AU548" s="205"/>
      <c r="AV548" s="205"/>
      <c r="AW548" s="205"/>
      <c r="AX548" s="205"/>
    </row>
    <row r="549" spans="1:50" s="116" customFormat="1" ht="18" customHeight="1">
      <c r="A549" s="200"/>
      <c r="B549" s="232"/>
      <c r="C549" s="233"/>
      <c r="D549" s="235">
        <v>4430</v>
      </c>
      <c r="E549" s="236"/>
      <c r="F549" s="87" t="s">
        <v>45</v>
      </c>
      <c r="G549" s="91">
        <v>1723</v>
      </c>
      <c r="H549" s="120">
        <v>1723</v>
      </c>
      <c r="I549" s="237">
        <f t="shared" si="25"/>
        <v>100</v>
      </c>
      <c r="J549" s="93" t="s">
        <v>352</v>
      </c>
      <c r="K549" s="93"/>
      <c r="L549" s="197"/>
      <c r="M549" s="205"/>
      <c r="N549" s="205"/>
      <c r="O549" s="205"/>
      <c r="P549" s="205"/>
      <c r="Q549" s="205"/>
      <c r="R549" s="205"/>
      <c r="S549" s="205"/>
      <c r="T549" s="205"/>
      <c r="V549" s="205"/>
      <c r="W549" s="205"/>
      <c r="X549" s="205"/>
      <c r="Y549" s="205"/>
      <c r="Z549" s="205"/>
      <c r="AA549" s="205"/>
      <c r="AB549" s="205"/>
      <c r="AC549" s="205"/>
      <c r="AD549" s="205"/>
      <c r="AE549" s="205"/>
      <c r="AF549" s="205"/>
      <c r="AG549" s="205"/>
      <c r="AH549" s="205"/>
      <c r="AI549" s="205"/>
      <c r="AJ549" s="205"/>
      <c r="AK549" s="205"/>
      <c r="AL549" s="205"/>
      <c r="AM549" s="205"/>
      <c r="AN549" s="205"/>
      <c r="AO549" s="205"/>
      <c r="AP549" s="205"/>
      <c r="AQ549" s="205"/>
      <c r="AR549" s="205"/>
      <c r="AS549" s="205"/>
      <c r="AT549" s="205"/>
      <c r="AU549" s="205"/>
      <c r="AV549" s="205"/>
      <c r="AW549" s="205"/>
      <c r="AX549" s="205"/>
    </row>
    <row r="550" spans="1:50" s="116" customFormat="1" ht="29.25" customHeight="1">
      <c r="A550" s="200"/>
      <c r="B550" s="232"/>
      <c r="C550" s="233"/>
      <c r="D550" s="235">
        <v>4440</v>
      </c>
      <c r="E550" s="236"/>
      <c r="F550" s="87" t="s">
        <v>47</v>
      </c>
      <c r="G550" s="91">
        <v>22000</v>
      </c>
      <c r="H550" s="120">
        <v>22000</v>
      </c>
      <c r="I550" s="237">
        <f t="shared" si="25"/>
        <v>100</v>
      </c>
      <c r="J550" s="98" t="s">
        <v>353</v>
      </c>
      <c r="K550" s="98"/>
      <c r="L550" s="197"/>
      <c r="M550" s="205"/>
      <c r="N550" s="205"/>
      <c r="O550" s="205"/>
      <c r="P550" s="205"/>
      <c r="Q550" s="205"/>
      <c r="R550" s="205"/>
      <c r="S550" s="205"/>
      <c r="T550" s="205"/>
      <c r="V550" s="205"/>
      <c r="W550" s="205"/>
      <c r="X550" s="205"/>
      <c r="Y550" s="205"/>
      <c r="Z550" s="205"/>
      <c r="AA550" s="205"/>
      <c r="AB550" s="205"/>
      <c r="AC550" s="205"/>
      <c r="AD550" s="205"/>
      <c r="AE550" s="205"/>
      <c r="AF550" s="205"/>
      <c r="AG550" s="205"/>
      <c r="AH550" s="205"/>
      <c r="AI550" s="205"/>
      <c r="AJ550" s="205"/>
      <c r="AK550" s="205"/>
      <c r="AL550" s="205"/>
      <c r="AM550" s="205"/>
      <c r="AN550" s="205"/>
      <c r="AO550" s="205"/>
      <c r="AP550" s="205"/>
      <c r="AQ550" s="205"/>
      <c r="AR550" s="205"/>
      <c r="AS550" s="205"/>
      <c r="AT550" s="205"/>
      <c r="AU550" s="205"/>
      <c r="AV550" s="205"/>
      <c r="AW550" s="205"/>
      <c r="AX550" s="205"/>
    </row>
    <row r="551" spans="1:12" s="97" customFormat="1" ht="18" customHeight="1">
      <c r="A551" s="87"/>
      <c r="B551" s="88"/>
      <c r="C551" s="125"/>
      <c r="D551" s="88"/>
      <c r="E551" s="90"/>
      <c r="F551" s="87"/>
      <c r="G551" s="91"/>
      <c r="H551" s="91"/>
      <c r="I551" s="50"/>
      <c r="J551" s="109"/>
      <c r="K551" s="109"/>
      <c r="L551" s="94"/>
    </row>
    <row r="552" spans="1:12" s="82" customFormat="1" ht="18" customHeight="1">
      <c r="A552" s="75" t="s">
        <v>354</v>
      </c>
      <c r="B552" s="75"/>
      <c r="C552" s="110"/>
      <c r="D552" s="75"/>
      <c r="E552" s="111"/>
      <c r="F552" s="75" t="s">
        <v>355</v>
      </c>
      <c r="G552" s="112">
        <f>SUM(G553:G569)/2</f>
        <v>692156</v>
      </c>
      <c r="H552" s="112">
        <f>SUM(H553:H569)/2</f>
        <v>691081</v>
      </c>
      <c r="I552" s="113">
        <f aca="true" t="shared" si="26" ref="I552:I569">H552/G552*100</f>
        <v>99.84468819167932</v>
      </c>
      <c r="J552" s="81"/>
      <c r="K552" s="81"/>
      <c r="L552" s="7"/>
    </row>
    <row r="553" spans="1:12" s="95" customFormat="1" ht="18.75" customHeight="1">
      <c r="A553" s="58"/>
      <c r="B553" s="59"/>
      <c r="C553" s="60">
        <v>80104</v>
      </c>
      <c r="D553" s="59"/>
      <c r="E553" s="61"/>
      <c r="F553" s="58" t="s">
        <v>290</v>
      </c>
      <c r="G553" s="101">
        <f>SUM(G554:G567)</f>
        <v>691606</v>
      </c>
      <c r="H553" s="101">
        <f>SUM(H554:H567)</f>
        <v>690696</v>
      </c>
      <c r="I553" s="50">
        <f t="shared" si="26"/>
        <v>99.86842219413944</v>
      </c>
      <c r="J553" s="114"/>
      <c r="K553" s="114"/>
      <c r="L553" s="94"/>
    </row>
    <row r="554" spans="1:12" s="97" customFormat="1" ht="30.75" customHeight="1">
      <c r="A554" s="87"/>
      <c r="B554" s="88"/>
      <c r="C554" s="129"/>
      <c r="D554" s="88">
        <v>3020</v>
      </c>
      <c r="E554" s="90"/>
      <c r="F554" s="87" t="s">
        <v>91</v>
      </c>
      <c r="G554" s="120">
        <v>3262</v>
      </c>
      <c r="H554" s="120">
        <v>3197</v>
      </c>
      <c r="I554" s="56">
        <f t="shared" si="26"/>
        <v>98.00735744941753</v>
      </c>
      <c r="J554" s="143" t="s">
        <v>356</v>
      </c>
      <c r="K554" s="143"/>
      <c r="L554" s="94"/>
    </row>
    <row r="555" spans="1:12" s="97" customFormat="1" ht="28.5" customHeight="1">
      <c r="A555" s="87"/>
      <c r="B555" s="88"/>
      <c r="C555" s="130"/>
      <c r="D555" s="88">
        <v>4010</v>
      </c>
      <c r="E555" s="90"/>
      <c r="F555" s="87" t="s">
        <v>60</v>
      </c>
      <c r="G555" s="120">
        <v>462423</v>
      </c>
      <c r="H555" s="120">
        <v>462418</v>
      </c>
      <c r="I555" s="56">
        <f t="shared" si="26"/>
        <v>99.99891873890355</v>
      </c>
      <c r="J555" s="93" t="s">
        <v>93</v>
      </c>
      <c r="K555" s="93"/>
      <c r="L555" s="94"/>
    </row>
    <row r="556" spans="1:12" s="97" customFormat="1" ht="18" customHeight="1">
      <c r="A556" s="87"/>
      <c r="B556" s="88"/>
      <c r="C556" s="130"/>
      <c r="D556" s="88">
        <v>4040</v>
      </c>
      <c r="E556" s="90"/>
      <c r="F556" s="87" t="s">
        <v>26</v>
      </c>
      <c r="G556" s="120">
        <v>33956</v>
      </c>
      <c r="H556" s="120">
        <f>33956-1</f>
        <v>33955</v>
      </c>
      <c r="I556" s="56">
        <f t="shared" si="26"/>
        <v>99.99705501236895</v>
      </c>
      <c r="J556" s="143" t="s">
        <v>109</v>
      </c>
      <c r="K556" s="143"/>
      <c r="L556" s="94"/>
    </row>
    <row r="557" spans="1:12" s="97" customFormat="1" ht="18" customHeight="1">
      <c r="A557" s="87"/>
      <c r="B557" s="88"/>
      <c r="C557" s="130"/>
      <c r="D557" s="88">
        <v>4110</v>
      </c>
      <c r="E557" s="90"/>
      <c r="F557" s="87" t="s">
        <v>28</v>
      </c>
      <c r="G557" s="120">
        <v>86176</v>
      </c>
      <c r="H557" s="120">
        <v>86163</v>
      </c>
      <c r="I557" s="56">
        <f t="shared" si="26"/>
        <v>99.98491459339027</v>
      </c>
      <c r="J557" s="143" t="s">
        <v>95</v>
      </c>
      <c r="K557" s="143"/>
      <c r="L557" s="94"/>
    </row>
    <row r="558" spans="1:12" s="97" customFormat="1" ht="18" customHeight="1">
      <c r="A558" s="87"/>
      <c r="B558" s="88"/>
      <c r="C558" s="130"/>
      <c r="D558" s="88">
        <v>4120</v>
      </c>
      <c r="E558" s="90"/>
      <c r="F558" s="87" t="s">
        <v>30</v>
      </c>
      <c r="G558" s="120">
        <v>11640</v>
      </c>
      <c r="H558" s="120">
        <v>11638</v>
      </c>
      <c r="I558" s="56">
        <f t="shared" si="26"/>
        <v>99.98281786941581</v>
      </c>
      <c r="J558" s="148" t="s">
        <v>96</v>
      </c>
      <c r="K558" s="148"/>
      <c r="L558" s="94"/>
    </row>
    <row r="559" spans="1:12" s="97" customFormat="1" ht="18" customHeight="1">
      <c r="A559" s="87"/>
      <c r="B559" s="88"/>
      <c r="C559" s="130"/>
      <c r="D559" s="88">
        <v>4210</v>
      </c>
      <c r="E559" s="90"/>
      <c r="F559" s="121" t="s">
        <v>31</v>
      </c>
      <c r="G559" s="123">
        <v>6200</v>
      </c>
      <c r="H559" s="123">
        <v>6182</v>
      </c>
      <c r="I559" s="124">
        <f t="shared" si="26"/>
        <v>99.70967741935483</v>
      </c>
      <c r="J559" s="143" t="s">
        <v>124</v>
      </c>
      <c r="K559" s="143"/>
      <c r="L559" s="94"/>
    </row>
    <row r="560" spans="1:12" s="97" customFormat="1" ht="17.25" customHeight="1">
      <c r="A560" s="87"/>
      <c r="B560" s="88"/>
      <c r="C560" s="130"/>
      <c r="D560" s="88">
        <v>4240</v>
      </c>
      <c r="E560" s="90"/>
      <c r="F560" s="87" t="s">
        <v>33</v>
      </c>
      <c r="G560" s="120">
        <v>1178</v>
      </c>
      <c r="H560" s="120">
        <v>1176</v>
      </c>
      <c r="I560" s="92">
        <f t="shared" si="26"/>
        <v>99.830220713073</v>
      </c>
      <c r="J560" s="143" t="s">
        <v>357</v>
      </c>
      <c r="K560" s="143"/>
      <c r="L560" s="94"/>
    </row>
    <row r="561" spans="1:12" s="97" customFormat="1" ht="18" customHeight="1">
      <c r="A561" s="87"/>
      <c r="B561" s="88"/>
      <c r="C561" s="130"/>
      <c r="D561" s="88">
        <v>4260</v>
      </c>
      <c r="E561" s="90"/>
      <c r="F561" s="87" t="s">
        <v>35</v>
      </c>
      <c r="G561" s="120">
        <v>46667</v>
      </c>
      <c r="H561" s="120">
        <v>46540</v>
      </c>
      <c r="I561" s="56">
        <f t="shared" si="26"/>
        <v>99.7278590867208</v>
      </c>
      <c r="J561" s="151" t="s">
        <v>358</v>
      </c>
      <c r="K561" s="151"/>
      <c r="L561" s="94"/>
    </row>
    <row r="562" spans="1:12" s="97" customFormat="1" ht="17.25" customHeight="1">
      <c r="A562" s="87"/>
      <c r="B562" s="88"/>
      <c r="C562" s="130"/>
      <c r="D562" s="88">
        <v>4270</v>
      </c>
      <c r="E562" s="90"/>
      <c r="F562" s="87" t="s">
        <v>37</v>
      </c>
      <c r="G562" s="120">
        <v>4918</v>
      </c>
      <c r="H562" s="120">
        <v>4848</v>
      </c>
      <c r="I562" s="56">
        <f t="shared" si="26"/>
        <v>98.57665717771452</v>
      </c>
      <c r="J562" s="143" t="s">
        <v>359</v>
      </c>
      <c r="K562" s="143"/>
      <c r="L562" s="94"/>
    </row>
    <row r="563" spans="1:12" s="97" customFormat="1" ht="18.75" customHeight="1">
      <c r="A563" s="87"/>
      <c r="B563" s="88"/>
      <c r="C563" s="130"/>
      <c r="D563" s="88">
        <v>4280</v>
      </c>
      <c r="E563" s="90"/>
      <c r="F563" s="87" t="s">
        <v>39</v>
      </c>
      <c r="G563" s="120">
        <v>1100</v>
      </c>
      <c r="H563" s="120">
        <v>967</v>
      </c>
      <c r="I563" s="56">
        <f t="shared" si="26"/>
        <v>87.90909090909092</v>
      </c>
      <c r="J563" s="143" t="s">
        <v>40</v>
      </c>
      <c r="K563" s="143"/>
      <c r="L563" s="94"/>
    </row>
    <row r="564" spans="1:12" s="97" customFormat="1" ht="18.75" customHeight="1">
      <c r="A564" s="87"/>
      <c r="B564" s="88"/>
      <c r="C564" s="130"/>
      <c r="D564" s="88">
        <v>4300</v>
      </c>
      <c r="E564" s="90"/>
      <c r="F564" s="87" t="s">
        <v>360</v>
      </c>
      <c r="G564" s="120">
        <v>6300</v>
      </c>
      <c r="H564" s="120">
        <v>6126</v>
      </c>
      <c r="I564" s="56">
        <f t="shared" si="26"/>
        <v>97.23809523809524</v>
      </c>
      <c r="J564" s="143" t="s">
        <v>361</v>
      </c>
      <c r="K564" s="143"/>
      <c r="L564" s="94"/>
    </row>
    <row r="565" spans="1:12" s="97" customFormat="1" ht="18.75" customHeight="1">
      <c r="A565" s="87"/>
      <c r="B565" s="88"/>
      <c r="C565" s="130"/>
      <c r="D565" s="88">
        <v>4410</v>
      </c>
      <c r="E565" s="90"/>
      <c r="F565" s="87" t="s">
        <v>67</v>
      </c>
      <c r="G565" s="120">
        <v>300</v>
      </c>
      <c r="H565" s="120">
        <v>0</v>
      </c>
      <c r="I565" s="56">
        <f t="shared" si="26"/>
        <v>0</v>
      </c>
      <c r="J565" s="143" t="s">
        <v>362</v>
      </c>
      <c r="K565" s="143"/>
      <c r="L565" s="94"/>
    </row>
    <row r="566" spans="1:12" s="97" customFormat="1" ht="18" customHeight="1">
      <c r="A566" s="87"/>
      <c r="B566" s="88"/>
      <c r="C566" s="130"/>
      <c r="D566" s="88">
        <v>4430</v>
      </c>
      <c r="E566" s="90"/>
      <c r="F566" s="87" t="s">
        <v>45</v>
      </c>
      <c r="G566" s="120">
        <v>66</v>
      </c>
      <c r="H566" s="120">
        <v>66</v>
      </c>
      <c r="I566" s="56">
        <f t="shared" si="26"/>
        <v>100</v>
      </c>
      <c r="J566" s="143" t="s">
        <v>102</v>
      </c>
      <c r="K566" s="143"/>
      <c r="L566" s="94"/>
    </row>
    <row r="567" spans="1:12" s="97" customFormat="1" ht="18" customHeight="1">
      <c r="A567" s="87"/>
      <c r="B567" s="88"/>
      <c r="C567" s="104"/>
      <c r="D567" s="88">
        <v>4440</v>
      </c>
      <c r="E567" s="90"/>
      <c r="F567" s="87" t="s">
        <v>47</v>
      </c>
      <c r="G567" s="120">
        <v>27420</v>
      </c>
      <c r="H567" s="120">
        <v>27420</v>
      </c>
      <c r="I567" s="92">
        <f t="shared" si="26"/>
        <v>100</v>
      </c>
      <c r="J567" s="143" t="s">
        <v>106</v>
      </c>
      <c r="K567" s="143"/>
      <c r="L567" s="94"/>
    </row>
    <row r="568" spans="1:12" s="95" customFormat="1" ht="22.5" customHeight="1">
      <c r="A568" s="58"/>
      <c r="B568" s="61"/>
      <c r="C568" s="96">
        <v>80146</v>
      </c>
      <c r="D568" s="132"/>
      <c r="E568" s="61"/>
      <c r="F568" s="58" t="s">
        <v>53</v>
      </c>
      <c r="G568" s="49">
        <f>SUM(G569)</f>
        <v>550</v>
      </c>
      <c r="H568" s="49">
        <f>SUM(H569)</f>
        <v>385</v>
      </c>
      <c r="I568" s="83">
        <f t="shared" si="26"/>
        <v>70</v>
      </c>
      <c r="J568" s="153"/>
      <c r="K568" s="153"/>
      <c r="L568" s="94"/>
    </row>
    <row r="569" spans="1:12" s="95" customFormat="1" ht="18" customHeight="1">
      <c r="A569" s="87"/>
      <c r="B569" s="90"/>
      <c r="C569" s="96"/>
      <c r="D569" s="127">
        <v>4300</v>
      </c>
      <c r="E569" s="90"/>
      <c r="F569" s="87" t="s">
        <v>41</v>
      </c>
      <c r="G569" s="91">
        <v>550</v>
      </c>
      <c r="H569" s="91">
        <v>385</v>
      </c>
      <c r="I569" s="92">
        <f t="shared" si="26"/>
        <v>70</v>
      </c>
      <c r="J569" s="148" t="s">
        <v>334</v>
      </c>
      <c r="K569" s="148"/>
      <c r="L569" s="94"/>
    </row>
    <row r="570" spans="1:12" s="116" customFormat="1" ht="16.5" customHeight="1">
      <c r="A570" s="87"/>
      <c r="B570" s="87"/>
      <c r="C570" s="118"/>
      <c r="D570" s="87"/>
      <c r="E570" s="119"/>
      <c r="F570" s="87"/>
      <c r="G570" s="91"/>
      <c r="H570" s="91"/>
      <c r="I570" s="50"/>
      <c r="J570" s="109"/>
      <c r="K570" s="109"/>
      <c r="L570" s="85"/>
    </row>
    <row r="571" spans="1:12" s="82" customFormat="1" ht="18" customHeight="1">
      <c r="A571" s="75" t="s">
        <v>363</v>
      </c>
      <c r="B571" s="75"/>
      <c r="C571" s="110"/>
      <c r="D571" s="75"/>
      <c r="E571" s="111"/>
      <c r="F571" s="75" t="s">
        <v>364</v>
      </c>
      <c r="G571" s="112">
        <f>SUM(G572:G587)/2</f>
        <v>305972</v>
      </c>
      <c r="H571" s="112">
        <f>SUM(H572:H587)/2</f>
        <v>303857</v>
      </c>
      <c r="I571" s="113">
        <f aca="true" t="shared" si="27" ref="I571:I587">H571/G571*100</f>
        <v>99.30876027871831</v>
      </c>
      <c r="J571" s="81"/>
      <c r="K571" s="81"/>
      <c r="L571" s="7"/>
    </row>
    <row r="572" spans="1:12" s="95" customFormat="1" ht="18" customHeight="1">
      <c r="A572" s="58"/>
      <c r="B572" s="59"/>
      <c r="C572" s="60">
        <v>80104</v>
      </c>
      <c r="D572" s="59"/>
      <c r="E572" s="61"/>
      <c r="F572" s="100" t="s">
        <v>290</v>
      </c>
      <c r="G572" s="101">
        <f>SUM(G573:G585)</f>
        <v>305272</v>
      </c>
      <c r="H572" s="101">
        <f>SUM(H573:H585)</f>
        <v>303431</v>
      </c>
      <c r="I572" s="71">
        <f t="shared" si="27"/>
        <v>99.3969312613014</v>
      </c>
      <c r="J572" s="84"/>
      <c r="K572" s="84"/>
      <c r="L572" s="94"/>
    </row>
    <row r="573" spans="1:12" s="95" customFormat="1" ht="29.25" customHeight="1">
      <c r="A573" s="87"/>
      <c r="B573" s="88"/>
      <c r="C573" s="115"/>
      <c r="D573" s="88">
        <v>3020</v>
      </c>
      <c r="E573" s="90"/>
      <c r="F573" s="87" t="s">
        <v>91</v>
      </c>
      <c r="G573" s="120">
        <v>2100</v>
      </c>
      <c r="H573" s="120">
        <v>2096</v>
      </c>
      <c r="I573" s="56">
        <f t="shared" si="27"/>
        <v>99.80952380952381</v>
      </c>
      <c r="J573" s="143" t="s">
        <v>356</v>
      </c>
      <c r="K573" s="143"/>
      <c r="L573" s="94"/>
    </row>
    <row r="574" spans="1:12" s="95" customFormat="1" ht="30" customHeight="1">
      <c r="A574" s="87"/>
      <c r="B574" s="88"/>
      <c r="C574" s="126"/>
      <c r="D574" s="88">
        <v>4010</v>
      </c>
      <c r="E574" s="90"/>
      <c r="F574" s="87" t="s">
        <v>60</v>
      </c>
      <c r="G574" s="120">
        <v>204715</v>
      </c>
      <c r="H574" s="120">
        <v>204272</v>
      </c>
      <c r="I574" s="92">
        <f t="shared" si="27"/>
        <v>99.7836015924578</v>
      </c>
      <c r="J574" s="93" t="s">
        <v>93</v>
      </c>
      <c r="K574" s="93"/>
      <c r="L574" s="94"/>
    </row>
    <row r="575" spans="1:12" s="95" customFormat="1" ht="18.75" customHeight="1">
      <c r="A575" s="87"/>
      <c r="B575" s="88"/>
      <c r="C575" s="126"/>
      <c r="D575" s="88">
        <v>4040</v>
      </c>
      <c r="E575" s="90"/>
      <c r="F575" s="121" t="s">
        <v>26</v>
      </c>
      <c r="G575" s="123">
        <v>16753</v>
      </c>
      <c r="H575" s="123">
        <f>16753-1</f>
        <v>16752</v>
      </c>
      <c r="I575" s="124">
        <f t="shared" si="27"/>
        <v>99.99403091983525</v>
      </c>
      <c r="J575" s="143" t="s">
        <v>109</v>
      </c>
      <c r="K575" s="143"/>
      <c r="L575" s="94"/>
    </row>
    <row r="576" spans="1:12" s="95" customFormat="1" ht="18.75" customHeight="1">
      <c r="A576" s="87"/>
      <c r="B576" s="88"/>
      <c r="C576" s="126"/>
      <c r="D576" s="88">
        <v>4110</v>
      </c>
      <c r="E576" s="90"/>
      <c r="F576" s="87" t="s">
        <v>28</v>
      </c>
      <c r="G576" s="120">
        <v>35598</v>
      </c>
      <c r="H576" s="120">
        <v>35594</v>
      </c>
      <c r="I576" s="92">
        <f t="shared" si="27"/>
        <v>99.98876341367493</v>
      </c>
      <c r="J576" s="143" t="s">
        <v>95</v>
      </c>
      <c r="K576" s="143"/>
      <c r="L576" s="94"/>
    </row>
    <row r="577" spans="1:12" s="95" customFormat="1" ht="18" customHeight="1">
      <c r="A577" s="87"/>
      <c r="B577" s="88"/>
      <c r="C577" s="126"/>
      <c r="D577" s="88">
        <v>4120</v>
      </c>
      <c r="E577" s="90"/>
      <c r="F577" s="121" t="s">
        <v>30</v>
      </c>
      <c r="G577" s="123">
        <v>4946</v>
      </c>
      <c r="H577" s="123">
        <v>4944</v>
      </c>
      <c r="I577" s="124">
        <f t="shared" si="27"/>
        <v>99.95956328346138</v>
      </c>
      <c r="J577" s="143" t="s">
        <v>96</v>
      </c>
      <c r="K577" s="143"/>
      <c r="L577" s="94"/>
    </row>
    <row r="578" spans="1:12" s="95" customFormat="1" ht="16.5" customHeight="1">
      <c r="A578" s="87"/>
      <c r="B578" s="88"/>
      <c r="C578" s="126"/>
      <c r="D578" s="88">
        <v>4210</v>
      </c>
      <c r="E578" s="90"/>
      <c r="F578" s="121" t="s">
        <v>31</v>
      </c>
      <c r="G578" s="123">
        <v>4607</v>
      </c>
      <c r="H578" s="123">
        <v>4536</v>
      </c>
      <c r="I578" s="124">
        <f t="shared" si="27"/>
        <v>98.4588669416106</v>
      </c>
      <c r="J578" s="143" t="s">
        <v>365</v>
      </c>
      <c r="K578" s="143"/>
      <c r="L578" s="94"/>
    </row>
    <row r="579" spans="1:12" s="95" customFormat="1" ht="16.5" customHeight="1">
      <c r="A579" s="87"/>
      <c r="B579" s="88"/>
      <c r="C579" s="126"/>
      <c r="D579" s="88">
        <v>4240</v>
      </c>
      <c r="E579" s="90"/>
      <c r="F579" s="87" t="s">
        <v>33</v>
      </c>
      <c r="G579" s="120">
        <v>471</v>
      </c>
      <c r="H579" s="120">
        <v>471</v>
      </c>
      <c r="I579" s="56">
        <f t="shared" si="27"/>
        <v>100</v>
      </c>
      <c r="J579" s="143" t="s">
        <v>357</v>
      </c>
      <c r="K579" s="143"/>
      <c r="L579" s="94"/>
    </row>
    <row r="580" spans="1:12" s="95" customFormat="1" ht="18.75" customHeight="1">
      <c r="A580" s="87"/>
      <c r="B580" s="88"/>
      <c r="C580" s="126"/>
      <c r="D580" s="88">
        <v>4260</v>
      </c>
      <c r="E580" s="90"/>
      <c r="F580" s="87" t="s">
        <v>35</v>
      </c>
      <c r="G580" s="120">
        <v>11900</v>
      </c>
      <c r="H580" s="120">
        <v>10684</v>
      </c>
      <c r="I580" s="56">
        <f t="shared" si="27"/>
        <v>89.78151260504201</v>
      </c>
      <c r="J580" s="151" t="s">
        <v>358</v>
      </c>
      <c r="K580" s="151"/>
      <c r="L580" s="94"/>
    </row>
    <row r="581" spans="1:12" s="95" customFormat="1" ht="21" customHeight="1">
      <c r="A581" s="87"/>
      <c r="B581" s="88"/>
      <c r="C581" s="126"/>
      <c r="D581" s="88">
        <v>4270</v>
      </c>
      <c r="E581" s="90"/>
      <c r="F581" s="87" t="s">
        <v>37</v>
      </c>
      <c r="G581" s="120">
        <v>1714</v>
      </c>
      <c r="H581" s="120">
        <v>1670</v>
      </c>
      <c r="I581" s="56">
        <f t="shared" si="27"/>
        <v>97.43290548424739</v>
      </c>
      <c r="J581" s="143" t="s">
        <v>359</v>
      </c>
      <c r="K581" s="143"/>
      <c r="L581" s="94"/>
    </row>
    <row r="582" spans="1:12" s="95" customFormat="1" ht="18" customHeight="1">
      <c r="A582" s="87"/>
      <c r="B582" s="88"/>
      <c r="C582" s="126"/>
      <c r="D582" s="88">
        <v>4280</v>
      </c>
      <c r="E582" s="90"/>
      <c r="F582" s="87" t="s">
        <v>39</v>
      </c>
      <c r="G582" s="120">
        <v>700</v>
      </c>
      <c r="H582" s="120">
        <v>671</v>
      </c>
      <c r="I582" s="56">
        <f t="shared" si="27"/>
        <v>95.85714285714285</v>
      </c>
      <c r="J582" s="143" t="s">
        <v>40</v>
      </c>
      <c r="K582" s="143"/>
      <c r="L582" s="94"/>
    </row>
    <row r="583" spans="1:12" s="95" customFormat="1" ht="30" customHeight="1">
      <c r="A583" s="87"/>
      <c r="B583" s="88"/>
      <c r="C583" s="126"/>
      <c r="D583" s="88">
        <v>4300</v>
      </c>
      <c r="E583" s="90"/>
      <c r="F583" s="87" t="s">
        <v>360</v>
      </c>
      <c r="G583" s="120">
        <v>9800</v>
      </c>
      <c r="H583" s="120">
        <v>9773</v>
      </c>
      <c r="I583" s="56">
        <f t="shared" si="27"/>
        <v>99.72448979591837</v>
      </c>
      <c r="J583" s="143" t="s">
        <v>366</v>
      </c>
      <c r="K583" s="143"/>
      <c r="L583" s="94"/>
    </row>
    <row r="584" spans="1:12" s="95" customFormat="1" ht="18" customHeight="1">
      <c r="A584" s="87"/>
      <c r="B584" s="88"/>
      <c r="C584" s="126"/>
      <c r="D584" s="88">
        <v>4430</v>
      </c>
      <c r="E584" s="90"/>
      <c r="F584" s="87" t="s">
        <v>45</v>
      </c>
      <c r="G584" s="120">
        <v>37</v>
      </c>
      <c r="H584" s="120">
        <v>37</v>
      </c>
      <c r="I584" s="56">
        <f t="shared" si="27"/>
        <v>100</v>
      </c>
      <c r="J584" s="143" t="s">
        <v>102</v>
      </c>
      <c r="K584" s="143"/>
      <c r="L584" s="94"/>
    </row>
    <row r="585" spans="1:12" s="95" customFormat="1" ht="18.75" customHeight="1">
      <c r="A585" s="87"/>
      <c r="B585" s="88"/>
      <c r="C585" s="218"/>
      <c r="D585" s="88">
        <v>4440</v>
      </c>
      <c r="E585" s="90"/>
      <c r="F585" s="87" t="s">
        <v>47</v>
      </c>
      <c r="G585" s="120">
        <v>11931</v>
      </c>
      <c r="H585" s="120">
        <v>11931</v>
      </c>
      <c r="I585" s="92">
        <f t="shared" si="27"/>
        <v>100</v>
      </c>
      <c r="J585" s="148" t="s">
        <v>106</v>
      </c>
      <c r="K585" s="148"/>
      <c r="L585" s="94"/>
    </row>
    <row r="586" spans="1:12" s="95" customFormat="1" ht="18" customHeight="1">
      <c r="A586" s="58"/>
      <c r="B586" s="61"/>
      <c r="C586" s="96">
        <v>80146</v>
      </c>
      <c r="D586" s="132"/>
      <c r="E586" s="61"/>
      <c r="F586" s="100" t="s">
        <v>53</v>
      </c>
      <c r="G586" s="101">
        <f>SUM(G587)</f>
        <v>700</v>
      </c>
      <c r="H586" s="101">
        <f>SUM(H587)</f>
        <v>426</v>
      </c>
      <c r="I586" s="102">
        <f t="shared" si="27"/>
        <v>60.857142857142854</v>
      </c>
      <c r="J586" s="153"/>
      <c r="K586" s="153"/>
      <c r="L586" s="94"/>
    </row>
    <row r="587" spans="1:12" s="95" customFormat="1" ht="18" customHeight="1">
      <c r="A587" s="87"/>
      <c r="B587" s="90"/>
      <c r="C587" s="96"/>
      <c r="D587" s="127">
        <v>4300</v>
      </c>
      <c r="E587" s="90"/>
      <c r="F587" s="87" t="s">
        <v>41</v>
      </c>
      <c r="G587" s="91">
        <v>700</v>
      </c>
      <c r="H587" s="91">
        <v>426</v>
      </c>
      <c r="I587" s="92">
        <f t="shared" si="27"/>
        <v>60.857142857142854</v>
      </c>
      <c r="J587" s="148" t="s">
        <v>334</v>
      </c>
      <c r="K587" s="148"/>
      <c r="L587" s="94"/>
    </row>
    <row r="588" spans="1:12" s="116" customFormat="1" ht="18" customHeight="1">
      <c r="A588" s="87"/>
      <c r="B588" s="87"/>
      <c r="C588" s="118"/>
      <c r="D588" s="87"/>
      <c r="E588" s="119"/>
      <c r="F588" s="87"/>
      <c r="G588" s="91"/>
      <c r="H588" s="91"/>
      <c r="I588" s="50"/>
      <c r="J588" s="109"/>
      <c r="K588" s="109"/>
      <c r="L588" s="85"/>
    </row>
    <row r="589" spans="1:12" s="82" customFormat="1" ht="18.75" customHeight="1">
      <c r="A589" s="75" t="s">
        <v>367</v>
      </c>
      <c r="B589" s="75"/>
      <c r="C589" s="110"/>
      <c r="D589" s="75"/>
      <c r="E589" s="111"/>
      <c r="F589" s="75" t="s">
        <v>368</v>
      </c>
      <c r="G589" s="112">
        <f>SUM(G590:G599)/2</f>
        <v>111582</v>
      </c>
      <c r="H589" s="112">
        <f>SUM(H590:H599)/2</f>
        <v>111267</v>
      </c>
      <c r="I589" s="113">
        <f aca="true" t="shared" si="28" ref="I589:I599">H589/G589*100</f>
        <v>99.71769640264559</v>
      </c>
      <c r="J589" s="81"/>
      <c r="K589" s="81"/>
      <c r="L589" s="7"/>
    </row>
    <row r="590" spans="1:12" s="95" customFormat="1" ht="17.25" customHeight="1">
      <c r="A590" s="58"/>
      <c r="B590" s="59"/>
      <c r="C590" s="60">
        <v>80104</v>
      </c>
      <c r="D590" s="59"/>
      <c r="E590" s="61"/>
      <c r="F590" s="58" t="s">
        <v>290</v>
      </c>
      <c r="G590" s="101">
        <f>SUM(G591:G599)</f>
        <v>111582</v>
      </c>
      <c r="H590" s="101">
        <f>SUM(H591:H599)</f>
        <v>111267</v>
      </c>
      <c r="I590" s="50">
        <f t="shared" si="28"/>
        <v>99.71769640264559</v>
      </c>
      <c r="J590" s="84"/>
      <c r="K590" s="84"/>
      <c r="L590" s="94"/>
    </row>
    <row r="591" spans="1:12" s="95" customFormat="1" ht="29.25" customHeight="1">
      <c r="A591" s="87"/>
      <c r="B591" s="88"/>
      <c r="C591" s="115"/>
      <c r="D591" s="88">
        <v>3020</v>
      </c>
      <c r="E591" s="90"/>
      <c r="F591" s="87" t="s">
        <v>91</v>
      </c>
      <c r="G591" s="120">
        <v>664</v>
      </c>
      <c r="H591" s="120">
        <f>650+1</f>
        <v>651</v>
      </c>
      <c r="I591" s="56">
        <f t="shared" si="28"/>
        <v>98.04216867469879</v>
      </c>
      <c r="J591" s="143" t="s">
        <v>356</v>
      </c>
      <c r="K591" s="143"/>
      <c r="L591" s="94"/>
    </row>
    <row r="592" spans="1:12" s="95" customFormat="1" ht="28.5" customHeight="1">
      <c r="A592" s="87"/>
      <c r="B592" s="88"/>
      <c r="C592" s="126"/>
      <c r="D592" s="88">
        <v>4010</v>
      </c>
      <c r="E592" s="90"/>
      <c r="F592" s="87" t="s">
        <v>60</v>
      </c>
      <c r="G592" s="120">
        <v>68181</v>
      </c>
      <c r="H592" s="120">
        <v>67881</v>
      </c>
      <c r="I592" s="56">
        <f t="shared" si="28"/>
        <v>99.55999471993664</v>
      </c>
      <c r="J592" s="93" t="s">
        <v>93</v>
      </c>
      <c r="K592" s="93"/>
      <c r="L592" s="94"/>
    </row>
    <row r="593" spans="1:12" s="95" customFormat="1" ht="18" customHeight="1">
      <c r="A593" s="87"/>
      <c r="B593" s="88"/>
      <c r="C593" s="126"/>
      <c r="D593" s="88">
        <v>4040</v>
      </c>
      <c r="E593" s="90"/>
      <c r="F593" s="87" t="s">
        <v>26</v>
      </c>
      <c r="G593" s="120">
        <v>15772</v>
      </c>
      <c r="H593" s="120">
        <v>15770</v>
      </c>
      <c r="I593" s="56">
        <f t="shared" si="28"/>
        <v>99.98731930002536</v>
      </c>
      <c r="J593" s="143" t="s">
        <v>109</v>
      </c>
      <c r="K593" s="143"/>
      <c r="L593" s="94"/>
    </row>
    <row r="594" spans="1:12" s="95" customFormat="1" ht="18" customHeight="1">
      <c r="A594" s="87"/>
      <c r="B594" s="88"/>
      <c r="C594" s="126"/>
      <c r="D594" s="88">
        <v>4110</v>
      </c>
      <c r="E594" s="90"/>
      <c r="F594" s="87" t="s">
        <v>28</v>
      </c>
      <c r="G594" s="120">
        <v>14222</v>
      </c>
      <c r="H594" s="120">
        <v>14221</v>
      </c>
      <c r="I594" s="56">
        <f t="shared" si="28"/>
        <v>99.992968640135</v>
      </c>
      <c r="J594" s="143" t="s">
        <v>95</v>
      </c>
      <c r="K594" s="143"/>
      <c r="L594" s="94"/>
    </row>
    <row r="595" spans="1:12" s="95" customFormat="1" ht="17.25" customHeight="1">
      <c r="A595" s="87"/>
      <c r="B595" s="88"/>
      <c r="C595" s="126"/>
      <c r="D595" s="88">
        <v>4120</v>
      </c>
      <c r="E595" s="90"/>
      <c r="F595" s="87" t="s">
        <v>30</v>
      </c>
      <c r="G595" s="120">
        <v>2057</v>
      </c>
      <c r="H595" s="120">
        <v>2055</v>
      </c>
      <c r="I595" s="56">
        <f t="shared" si="28"/>
        <v>99.90277102576567</v>
      </c>
      <c r="J595" s="143" t="s">
        <v>96</v>
      </c>
      <c r="K595" s="143"/>
      <c r="L595" s="94"/>
    </row>
    <row r="596" spans="1:12" s="95" customFormat="1" ht="18.75" customHeight="1">
      <c r="A596" s="87"/>
      <c r="B596" s="88"/>
      <c r="C596" s="126"/>
      <c r="D596" s="88">
        <v>4210</v>
      </c>
      <c r="E596" s="90"/>
      <c r="F596" s="87" t="s">
        <v>31</v>
      </c>
      <c r="G596" s="120">
        <v>1332</v>
      </c>
      <c r="H596" s="120">
        <v>1331</v>
      </c>
      <c r="I596" s="56">
        <f t="shared" si="28"/>
        <v>99.92492492492492</v>
      </c>
      <c r="J596" s="143" t="s">
        <v>369</v>
      </c>
      <c r="K596" s="143"/>
      <c r="L596" s="94"/>
    </row>
    <row r="597" spans="1:12" s="95" customFormat="1" ht="18.75" customHeight="1">
      <c r="A597" s="87"/>
      <c r="B597" s="88"/>
      <c r="C597" s="126"/>
      <c r="D597" s="88">
        <v>4280</v>
      </c>
      <c r="E597" s="90"/>
      <c r="F597" s="87" t="s">
        <v>39</v>
      </c>
      <c r="G597" s="120">
        <v>285</v>
      </c>
      <c r="H597" s="120">
        <v>290</v>
      </c>
      <c r="I597" s="56">
        <f t="shared" si="28"/>
        <v>101.75438596491229</v>
      </c>
      <c r="J597" s="151" t="s">
        <v>40</v>
      </c>
      <c r="K597" s="151"/>
      <c r="L597" s="94"/>
    </row>
    <row r="598" spans="1:12" s="95" customFormat="1" ht="18.75" customHeight="1">
      <c r="A598" s="87"/>
      <c r="B598" s="88"/>
      <c r="C598" s="126"/>
      <c r="D598" s="88">
        <v>4300</v>
      </c>
      <c r="E598" s="90"/>
      <c r="F598" s="87" t="s">
        <v>360</v>
      </c>
      <c r="G598" s="120">
        <v>3047</v>
      </c>
      <c r="H598" s="120">
        <v>3046</v>
      </c>
      <c r="I598" s="56">
        <f t="shared" si="28"/>
        <v>99.96718083360683</v>
      </c>
      <c r="J598" s="143" t="s">
        <v>370</v>
      </c>
      <c r="K598" s="143"/>
      <c r="L598" s="94"/>
    </row>
    <row r="599" spans="1:12" s="95" customFormat="1" ht="19.5" customHeight="1">
      <c r="A599" s="87"/>
      <c r="B599" s="88"/>
      <c r="C599" s="218"/>
      <c r="D599" s="88">
        <v>4440</v>
      </c>
      <c r="E599" s="90"/>
      <c r="F599" s="87" t="s">
        <v>47</v>
      </c>
      <c r="G599" s="120">
        <v>6022</v>
      </c>
      <c r="H599" s="120">
        <v>6022</v>
      </c>
      <c r="I599" s="92">
        <f t="shared" si="28"/>
        <v>100</v>
      </c>
      <c r="J599" s="143" t="s">
        <v>106</v>
      </c>
      <c r="K599" s="143"/>
      <c r="L599" s="94"/>
    </row>
    <row r="600" spans="1:12" s="12" customFormat="1" ht="18" customHeight="1">
      <c r="A600" s="105"/>
      <c r="B600" s="105"/>
      <c r="C600" s="106"/>
      <c r="D600" s="105"/>
      <c r="E600" s="107"/>
      <c r="F600" s="105"/>
      <c r="G600" s="108"/>
      <c r="H600" s="108"/>
      <c r="I600" s="50"/>
      <c r="J600" s="109"/>
      <c r="K600" s="109"/>
      <c r="L600" s="7"/>
    </row>
    <row r="601" spans="1:12" s="82" customFormat="1" ht="18" customHeight="1">
      <c r="A601" s="75" t="s">
        <v>371</v>
      </c>
      <c r="B601" s="75"/>
      <c r="C601" s="110"/>
      <c r="D601" s="75"/>
      <c r="E601" s="111"/>
      <c r="F601" s="75" t="s">
        <v>372</v>
      </c>
      <c r="G601" s="112">
        <f>SUM(G602:G617)/2</f>
        <v>304956</v>
      </c>
      <c r="H601" s="112">
        <f>SUM(H602:H617)/2</f>
        <v>303062</v>
      </c>
      <c r="I601" s="113">
        <f aca="true" t="shared" si="29" ref="I601:I617">H601/G601*100</f>
        <v>99.3789267959968</v>
      </c>
      <c r="J601" s="81"/>
      <c r="K601" s="81"/>
      <c r="L601" s="7"/>
    </row>
    <row r="602" spans="1:12" s="95" customFormat="1" ht="18" customHeight="1">
      <c r="A602" s="58"/>
      <c r="B602" s="59"/>
      <c r="C602" s="60">
        <v>80104</v>
      </c>
      <c r="D602" s="59"/>
      <c r="E602" s="61"/>
      <c r="F602" s="58" t="s">
        <v>290</v>
      </c>
      <c r="G602" s="101">
        <f>SUM(G603:G615)</f>
        <v>304856</v>
      </c>
      <c r="H602" s="101">
        <f>SUM(H603:H615)</f>
        <v>302962</v>
      </c>
      <c r="I602" s="50">
        <f t="shared" si="29"/>
        <v>99.37872306925237</v>
      </c>
      <c r="J602" s="84"/>
      <c r="K602" s="84"/>
      <c r="L602" s="94"/>
    </row>
    <row r="603" spans="1:12" s="95" customFormat="1" ht="28.5" customHeight="1">
      <c r="A603" s="87"/>
      <c r="B603" s="88"/>
      <c r="C603" s="115"/>
      <c r="D603" s="140">
        <v>3020</v>
      </c>
      <c r="E603" s="141"/>
      <c r="F603" s="121" t="s">
        <v>91</v>
      </c>
      <c r="G603" s="120">
        <v>1685</v>
      </c>
      <c r="H603" s="120">
        <v>1625</v>
      </c>
      <c r="I603" s="56">
        <f t="shared" si="29"/>
        <v>96.43916913946587</v>
      </c>
      <c r="J603" s="143" t="s">
        <v>356</v>
      </c>
      <c r="K603" s="143"/>
      <c r="L603" s="94"/>
    </row>
    <row r="604" spans="1:12" s="95" customFormat="1" ht="31.5" customHeight="1">
      <c r="A604" s="87"/>
      <c r="B604" s="88"/>
      <c r="C604" s="126"/>
      <c r="D604" s="88">
        <v>4010</v>
      </c>
      <c r="E604" s="90"/>
      <c r="F604" s="87" t="s">
        <v>60</v>
      </c>
      <c r="G604" s="120">
        <v>189877</v>
      </c>
      <c r="H604" s="120">
        <v>189788</v>
      </c>
      <c r="I604" s="56">
        <f t="shared" si="29"/>
        <v>99.95312755099354</v>
      </c>
      <c r="J604" s="93" t="s">
        <v>93</v>
      </c>
      <c r="K604" s="93"/>
      <c r="L604" s="94"/>
    </row>
    <row r="605" spans="1:12" s="95" customFormat="1" ht="18.75" customHeight="1">
      <c r="A605" s="87"/>
      <c r="B605" s="88"/>
      <c r="C605" s="126"/>
      <c r="D605" s="140">
        <v>4040</v>
      </c>
      <c r="E605" s="141"/>
      <c r="F605" s="121" t="s">
        <v>26</v>
      </c>
      <c r="G605" s="120">
        <v>14725</v>
      </c>
      <c r="H605" s="120">
        <f>14725-1</f>
        <v>14724</v>
      </c>
      <c r="I605" s="56">
        <f t="shared" si="29"/>
        <v>99.99320882852291</v>
      </c>
      <c r="J605" s="143" t="s">
        <v>109</v>
      </c>
      <c r="K605" s="143"/>
      <c r="L605" s="94"/>
    </row>
    <row r="606" spans="1:12" s="95" customFormat="1" ht="17.25" customHeight="1">
      <c r="A606" s="87"/>
      <c r="B606" s="88"/>
      <c r="C606" s="126"/>
      <c r="D606" s="140">
        <v>4110</v>
      </c>
      <c r="E606" s="141"/>
      <c r="F606" s="121" t="s">
        <v>28</v>
      </c>
      <c r="G606" s="120">
        <v>36020</v>
      </c>
      <c r="H606" s="120">
        <v>36017</v>
      </c>
      <c r="I606" s="56">
        <f t="shared" si="29"/>
        <v>99.9916712937257</v>
      </c>
      <c r="J606" s="143" t="s">
        <v>95</v>
      </c>
      <c r="K606" s="143"/>
      <c r="L606" s="94"/>
    </row>
    <row r="607" spans="1:12" s="95" customFormat="1" ht="18.75" customHeight="1">
      <c r="A607" s="87"/>
      <c r="B607" s="88"/>
      <c r="C607" s="126"/>
      <c r="D607" s="140">
        <v>4120</v>
      </c>
      <c r="E607" s="141"/>
      <c r="F607" s="121" t="s">
        <v>30</v>
      </c>
      <c r="G607" s="120">
        <v>4849</v>
      </c>
      <c r="H607" s="120">
        <v>4848</v>
      </c>
      <c r="I607" s="56">
        <f t="shared" si="29"/>
        <v>99.97937719117344</v>
      </c>
      <c r="J607" s="143" t="s">
        <v>96</v>
      </c>
      <c r="K607" s="143"/>
      <c r="L607" s="94"/>
    </row>
    <row r="608" spans="1:12" s="95" customFormat="1" ht="18.75" customHeight="1">
      <c r="A608" s="87"/>
      <c r="B608" s="88"/>
      <c r="C608" s="126"/>
      <c r="D608" s="140">
        <v>4210</v>
      </c>
      <c r="E608" s="141"/>
      <c r="F608" s="121" t="s">
        <v>31</v>
      </c>
      <c r="G608" s="120">
        <v>2183</v>
      </c>
      <c r="H608" s="120">
        <v>2168</v>
      </c>
      <c r="I608" s="56">
        <f t="shared" si="29"/>
        <v>99.31287219422813</v>
      </c>
      <c r="J608" s="143" t="s">
        <v>373</v>
      </c>
      <c r="K608" s="143"/>
      <c r="L608" s="94"/>
    </row>
    <row r="609" spans="1:12" s="95" customFormat="1" ht="18.75" customHeight="1">
      <c r="A609" s="87"/>
      <c r="B609" s="88"/>
      <c r="C609" s="126"/>
      <c r="D609" s="140">
        <v>4240</v>
      </c>
      <c r="E609" s="141"/>
      <c r="F609" s="121" t="s">
        <v>33</v>
      </c>
      <c r="G609" s="120">
        <v>471</v>
      </c>
      <c r="H609" s="120">
        <v>440</v>
      </c>
      <c r="I609" s="92">
        <f t="shared" si="29"/>
        <v>93.41825902335457</v>
      </c>
      <c r="J609" s="143" t="s">
        <v>357</v>
      </c>
      <c r="K609" s="143"/>
      <c r="L609" s="94"/>
    </row>
    <row r="610" spans="1:12" s="95" customFormat="1" ht="18" customHeight="1">
      <c r="A610" s="87"/>
      <c r="B610" s="88"/>
      <c r="C610" s="126"/>
      <c r="D610" s="140">
        <v>4260</v>
      </c>
      <c r="E610" s="141"/>
      <c r="F610" s="121" t="s">
        <v>35</v>
      </c>
      <c r="G610" s="120">
        <v>20467</v>
      </c>
      <c r="H610" s="120">
        <v>19153</v>
      </c>
      <c r="I610" s="56">
        <f t="shared" si="29"/>
        <v>93.57990912200127</v>
      </c>
      <c r="J610" s="151" t="s">
        <v>150</v>
      </c>
      <c r="K610" s="151"/>
      <c r="L610" s="94"/>
    </row>
    <row r="611" spans="1:12" s="95" customFormat="1" ht="18" customHeight="1">
      <c r="A611" s="87"/>
      <c r="B611" s="88"/>
      <c r="C611" s="126"/>
      <c r="D611" s="140">
        <v>4270</v>
      </c>
      <c r="E611" s="141"/>
      <c r="F611" s="121" t="s">
        <v>37</v>
      </c>
      <c r="G611" s="120">
        <v>1544</v>
      </c>
      <c r="H611" s="120">
        <v>1543</v>
      </c>
      <c r="I611" s="56">
        <f t="shared" si="29"/>
        <v>99.93523316062176</v>
      </c>
      <c r="J611" s="148" t="s">
        <v>359</v>
      </c>
      <c r="K611" s="148"/>
      <c r="L611" s="94"/>
    </row>
    <row r="612" spans="1:12" s="95" customFormat="1" ht="16.5" customHeight="1">
      <c r="A612" s="87"/>
      <c r="B612" s="88"/>
      <c r="C612" s="126"/>
      <c r="D612" s="140">
        <v>4280</v>
      </c>
      <c r="E612" s="141"/>
      <c r="F612" s="121" t="s">
        <v>39</v>
      </c>
      <c r="G612" s="123">
        <v>850</v>
      </c>
      <c r="H612" s="123">
        <v>732</v>
      </c>
      <c r="I612" s="124">
        <f t="shared" si="29"/>
        <v>86.11764705882354</v>
      </c>
      <c r="J612" s="143" t="s">
        <v>40</v>
      </c>
      <c r="K612" s="143"/>
      <c r="L612" s="94"/>
    </row>
    <row r="613" spans="1:12" s="95" customFormat="1" ht="18" customHeight="1">
      <c r="A613" s="87"/>
      <c r="B613" s="88"/>
      <c r="C613" s="126"/>
      <c r="D613" s="140">
        <v>4300</v>
      </c>
      <c r="E613" s="141"/>
      <c r="F613" s="121" t="s">
        <v>360</v>
      </c>
      <c r="G613" s="120">
        <v>20619</v>
      </c>
      <c r="H613" s="120">
        <v>20360</v>
      </c>
      <c r="I613" s="92">
        <f t="shared" si="29"/>
        <v>98.74387700664435</v>
      </c>
      <c r="J613" s="143" t="s">
        <v>361</v>
      </c>
      <c r="K613" s="143"/>
      <c r="L613" s="94"/>
    </row>
    <row r="614" spans="1:12" s="95" customFormat="1" ht="18.75" customHeight="1">
      <c r="A614" s="87"/>
      <c r="B614" s="88"/>
      <c r="C614" s="126"/>
      <c r="D614" s="140">
        <v>4410</v>
      </c>
      <c r="E614" s="141"/>
      <c r="F614" s="121" t="s">
        <v>67</v>
      </c>
      <c r="G614" s="123">
        <v>2</v>
      </c>
      <c r="H614" s="123">
        <v>0</v>
      </c>
      <c r="I614" s="133">
        <f t="shared" si="29"/>
        <v>0</v>
      </c>
      <c r="J614" s="143" t="s">
        <v>307</v>
      </c>
      <c r="K614" s="143"/>
      <c r="L614" s="94"/>
    </row>
    <row r="615" spans="1:12" s="95" customFormat="1" ht="18" customHeight="1">
      <c r="A615" s="87"/>
      <c r="B615" s="88"/>
      <c r="C615" s="218"/>
      <c r="D615" s="140">
        <v>4440</v>
      </c>
      <c r="E615" s="141"/>
      <c r="F615" s="121" t="s">
        <v>47</v>
      </c>
      <c r="G615" s="120">
        <v>11564</v>
      </c>
      <c r="H615" s="120">
        <v>11564</v>
      </c>
      <c r="I615" s="92">
        <f t="shared" si="29"/>
        <v>100</v>
      </c>
      <c r="J615" s="143" t="s">
        <v>106</v>
      </c>
      <c r="K615" s="143"/>
      <c r="L615" s="94"/>
    </row>
    <row r="616" spans="1:12" s="95" customFormat="1" ht="18" customHeight="1">
      <c r="A616" s="58"/>
      <c r="B616" s="61"/>
      <c r="C616" s="96">
        <v>80146</v>
      </c>
      <c r="D616" s="132"/>
      <c r="E616" s="61"/>
      <c r="F616" s="58" t="s">
        <v>53</v>
      </c>
      <c r="G616" s="49">
        <f>SUM(G617)</f>
        <v>100</v>
      </c>
      <c r="H616" s="49">
        <f>SUM(H617)</f>
        <v>100</v>
      </c>
      <c r="I616" s="83">
        <f t="shared" si="29"/>
        <v>100</v>
      </c>
      <c r="J616" s="153"/>
      <c r="K616" s="153"/>
      <c r="L616" s="94"/>
    </row>
    <row r="617" spans="1:12" s="95" customFormat="1" ht="18" customHeight="1">
      <c r="A617" s="87"/>
      <c r="B617" s="90"/>
      <c r="C617" s="96"/>
      <c r="D617" s="127">
        <v>4300</v>
      </c>
      <c r="E617" s="90"/>
      <c r="F617" s="87" t="s">
        <v>41</v>
      </c>
      <c r="G617" s="91">
        <v>100</v>
      </c>
      <c r="H617" s="91">
        <v>100</v>
      </c>
      <c r="I617" s="92">
        <f t="shared" si="29"/>
        <v>100</v>
      </c>
      <c r="J617" s="148" t="s">
        <v>334</v>
      </c>
      <c r="K617" s="148"/>
      <c r="L617" s="94"/>
    </row>
    <row r="618" spans="1:12" s="116" customFormat="1" ht="16.5" customHeight="1">
      <c r="A618" s="87"/>
      <c r="B618" s="87"/>
      <c r="C618" s="118"/>
      <c r="D618" s="87"/>
      <c r="E618" s="119"/>
      <c r="F618" s="87"/>
      <c r="G618" s="91"/>
      <c r="H618" s="91"/>
      <c r="I618" s="50"/>
      <c r="J618" s="109"/>
      <c r="K618" s="109"/>
      <c r="L618" s="85"/>
    </row>
    <row r="619" spans="1:12" s="82" customFormat="1" ht="18" customHeight="1">
      <c r="A619" s="75" t="s">
        <v>374</v>
      </c>
      <c r="B619" s="75"/>
      <c r="C619" s="110"/>
      <c r="D619" s="75"/>
      <c r="E619" s="111"/>
      <c r="F619" s="75" t="s">
        <v>375</v>
      </c>
      <c r="G619" s="112">
        <f>SUM(G620:G636)/2</f>
        <v>441674</v>
      </c>
      <c r="H619" s="112">
        <f>SUM(H620:H636)/2</f>
        <v>439671</v>
      </c>
      <c r="I619" s="113">
        <f aca="true" t="shared" si="30" ref="I619:I636">H619/G619*100</f>
        <v>99.54649809588068</v>
      </c>
      <c r="J619" s="81"/>
      <c r="K619" s="81"/>
      <c r="L619" s="7"/>
    </row>
    <row r="620" spans="1:12" s="95" customFormat="1" ht="18" customHeight="1">
      <c r="A620" s="58"/>
      <c r="B620" s="59"/>
      <c r="C620" s="60">
        <v>80104</v>
      </c>
      <c r="D620" s="59"/>
      <c r="E620" s="61"/>
      <c r="F620" s="58" t="s">
        <v>290</v>
      </c>
      <c r="G620" s="101">
        <f>SUM(G621:G634)</f>
        <v>441524</v>
      </c>
      <c r="H620" s="101">
        <f>SUM(H621:H634)</f>
        <v>439581</v>
      </c>
      <c r="I620" s="50">
        <f t="shared" si="30"/>
        <v>99.55993332185793</v>
      </c>
      <c r="J620" s="84"/>
      <c r="K620" s="84"/>
      <c r="L620" s="94"/>
    </row>
    <row r="621" spans="1:12" s="97" customFormat="1" ht="30.75" customHeight="1">
      <c r="A621" s="87"/>
      <c r="B621" s="88"/>
      <c r="C621" s="115"/>
      <c r="D621" s="140">
        <v>3020</v>
      </c>
      <c r="E621" s="141"/>
      <c r="F621" s="121" t="s">
        <v>91</v>
      </c>
      <c r="G621" s="120">
        <v>3541</v>
      </c>
      <c r="H621" s="120">
        <v>3532</v>
      </c>
      <c r="I621" s="56">
        <f t="shared" si="30"/>
        <v>99.74583451002542</v>
      </c>
      <c r="J621" s="143" t="s">
        <v>356</v>
      </c>
      <c r="K621" s="143"/>
      <c r="L621" s="94"/>
    </row>
    <row r="622" spans="1:12" s="97" customFormat="1" ht="30" customHeight="1">
      <c r="A622" s="87"/>
      <c r="B622" s="88"/>
      <c r="C622" s="126"/>
      <c r="D622" s="88">
        <v>4010</v>
      </c>
      <c r="E622" s="90"/>
      <c r="F622" s="87" t="s">
        <v>60</v>
      </c>
      <c r="G622" s="120">
        <v>283703</v>
      </c>
      <c r="H622" s="120">
        <f>283674-1</f>
        <v>283673</v>
      </c>
      <c r="I622" s="56">
        <f t="shared" si="30"/>
        <v>99.98942556123833</v>
      </c>
      <c r="J622" s="93" t="s">
        <v>93</v>
      </c>
      <c r="K622" s="93"/>
      <c r="L622" s="94"/>
    </row>
    <row r="623" spans="1:12" s="97" customFormat="1" ht="18.75" customHeight="1">
      <c r="A623" s="87"/>
      <c r="B623" s="88"/>
      <c r="C623" s="126"/>
      <c r="D623" s="140">
        <v>4040</v>
      </c>
      <c r="E623" s="141"/>
      <c r="F623" s="121" t="s">
        <v>26</v>
      </c>
      <c r="G623" s="120">
        <v>21248</v>
      </c>
      <c r="H623" s="120">
        <f>21248-1</f>
        <v>21247</v>
      </c>
      <c r="I623" s="56">
        <f t="shared" si="30"/>
        <v>99.99529367469879</v>
      </c>
      <c r="J623" s="143" t="s">
        <v>109</v>
      </c>
      <c r="K623" s="143"/>
      <c r="L623" s="94"/>
    </row>
    <row r="624" spans="1:12" s="97" customFormat="1" ht="18" customHeight="1">
      <c r="A624" s="87"/>
      <c r="B624" s="88"/>
      <c r="C624" s="126"/>
      <c r="D624" s="140">
        <v>4110</v>
      </c>
      <c r="E624" s="141"/>
      <c r="F624" s="121" t="s">
        <v>28</v>
      </c>
      <c r="G624" s="120">
        <v>54151</v>
      </c>
      <c r="H624" s="120">
        <v>53963</v>
      </c>
      <c r="I624" s="56">
        <f t="shared" si="30"/>
        <v>99.65282266255471</v>
      </c>
      <c r="J624" s="143" t="s">
        <v>95</v>
      </c>
      <c r="K624" s="143"/>
      <c r="L624" s="94"/>
    </row>
    <row r="625" spans="1:12" s="97" customFormat="1" ht="18" customHeight="1">
      <c r="A625" s="87"/>
      <c r="B625" s="88"/>
      <c r="C625" s="126"/>
      <c r="D625" s="140">
        <v>4120</v>
      </c>
      <c r="E625" s="141"/>
      <c r="F625" s="121" t="s">
        <v>30</v>
      </c>
      <c r="G625" s="120">
        <v>7415</v>
      </c>
      <c r="H625" s="120">
        <v>7413</v>
      </c>
      <c r="I625" s="56">
        <f t="shared" si="30"/>
        <v>99.97302764666217</v>
      </c>
      <c r="J625" s="143" t="s">
        <v>96</v>
      </c>
      <c r="K625" s="143"/>
      <c r="L625" s="94"/>
    </row>
    <row r="626" spans="1:12" s="97" customFormat="1" ht="17.25" customHeight="1">
      <c r="A626" s="87"/>
      <c r="B626" s="90"/>
      <c r="C626" s="126"/>
      <c r="D626" s="244">
        <v>4210</v>
      </c>
      <c r="E626" s="141"/>
      <c r="F626" s="121" t="s">
        <v>31</v>
      </c>
      <c r="G626" s="120">
        <v>5757</v>
      </c>
      <c r="H626" s="120">
        <v>5757</v>
      </c>
      <c r="I626" s="92">
        <f t="shared" si="30"/>
        <v>100</v>
      </c>
      <c r="J626" s="143" t="s">
        <v>376</v>
      </c>
      <c r="K626" s="143"/>
      <c r="L626" s="94"/>
    </row>
    <row r="627" spans="1:12" s="97" customFormat="1" ht="18.75" customHeight="1">
      <c r="A627" s="87"/>
      <c r="B627" s="88"/>
      <c r="C627" s="126"/>
      <c r="D627" s="140">
        <v>4240</v>
      </c>
      <c r="E627" s="141"/>
      <c r="F627" s="121" t="s">
        <v>33</v>
      </c>
      <c r="G627" s="120">
        <v>1507</v>
      </c>
      <c r="H627" s="120">
        <v>1504</v>
      </c>
      <c r="I627" s="56">
        <f t="shared" si="30"/>
        <v>99.80092899800928</v>
      </c>
      <c r="J627" s="143" t="s">
        <v>357</v>
      </c>
      <c r="K627" s="143"/>
      <c r="L627" s="94"/>
    </row>
    <row r="628" spans="1:12" s="97" customFormat="1" ht="18" customHeight="1">
      <c r="A628" s="87"/>
      <c r="B628" s="88"/>
      <c r="C628" s="126"/>
      <c r="D628" s="140">
        <v>4260</v>
      </c>
      <c r="E628" s="141"/>
      <c r="F628" s="121" t="s">
        <v>35</v>
      </c>
      <c r="G628" s="120">
        <v>29301</v>
      </c>
      <c r="H628" s="120">
        <v>27923</v>
      </c>
      <c r="I628" s="56">
        <f t="shared" si="30"/>
        <v>95.29708883655847</v>
      </c>
      <c r="J628" s="151" t="s">
        <v>150</v>
      </c>
      <c r="K628" s="151"/>
      <c r="L628" s="94"/>
    </row>
    <row r="629" spans="1:12" s="97" customFormat="1" ht="18" customHeight="1">
      <c r="A629" s="87"/>
      <c r="B629" s="88"/>
      <c r="C629" s="126"/>
      <c r="D629" s="140">
        <v>4270</v>
      </c>
      <c r="E629" s="141"/>
      <c r="F629" s="121" t="s">
        <v>37</v>
      </c>
      <c r="G629" s="120">
        <v>9158</v>
      </c>
      <c r="H629" s="120">
        <v>9070</v>
      </c>
      <c r="I629" s="92">
        <f t="shared" si="30"/>
        <v>99.03909150469535</v>
      </c>
      <c r="J629" s="143" t="s">
        <v>359</v>
      </c>
      <c r="K629" s="143"/>
      <c r="L629" s="94"/>
    </row>
    <row r="630" spans="1:12" s="97" customFormat="1" ht="17.25" customHeight="1">
      <c r="A630" s="87"/>
      <c r="B630" s="88"/>
      <c r="C630" s="126"/>
      <c r="D630" s="140">
        <v>4280</v>
      </c>
      <c r="E630" s="141"/>
      <c r="F630" s="121" t="s">
        <v>39</v>
      </c>
      <c r="G630" s="120">
        <v>1138</v>
      </c>
      <c r="H630" s="120">
        <v>1130</v>
      </c>
      <c r="I630" s="92">
        <f t="shared" si="30"/>
        <v>99.29701230228471</v>
      </c>
      <c r="J630" s="143" t="s">
        <v>40</v>
      </c>
      <c r="K630" s="143"/>
      <c r="L630" s="94"/>
    </row>
    <row r="631" spans="1:12" s="97" customFormat="1" ht="16.5" customHeight="1">
      <c r="A631" s="87"/>
      <c r="B631" s="88"/>
      <c r="C631" s="126"/>
      <c r="D631" s="140">
        <v>4300</v>
      </c>
      <c r="E631" s="141"/>
      <c r="F631" s="121" t="s">
        <v>360</v>
      </c>
      <c r="G631" s="120">
        <v>8230</v>
      </c>
      <c r="H631" s="120">
        <v>7995</v>
      </c>
      <c r="I631" s="56">
        <f t="shared" si="30"/>
        <v>97.1445929526124</v>
      </c>
      <c r="J631" s="143" t="s">
        <v>361</v>
      </c>
      <c r="K631" s="143"/>
      <c r="L631" s="94"/>
    </row>
    <row r="632" spans="1:12" s="97" customFormat="1" ht="30.75" customHeight="1">
      <c r="A632" s="87"/>
      <c r="B632" s="88"/>
      <c r="C632" s="126"/>
      <c r="D632" s="140">
        <v>4410</v>
      </c>
      <c r="E632" s="141"/>
      <c r="F632" s="121" t="s">
        <v>67</v>
      </c>
      <c r="G632" s="120">
        <v>194</v>
      </c>
      <c r="H632" s="120">
        <v>193</v>
      </c>
      <c r="I632" s="56">
        <f t="shared" si="30"/>
        <v>99.48453608247422</v>
      </c>
      <c r="J632" s="143" t="s">
        <v>377</v>
      </c>
      <c r="K632" s="143"/>
      <c r="L632" s="94"/>
    </row>
    <row r="633" spans="1:12" s="97" customFormat="1" ht="18.75" customHeight="1">
      <c r="A633" s="87"/>
      <c r="B633" s="88"/>
      <c r="C633" s="126"/>
      <c r="D633" s="140">
        <v>4430</v>
      </c>
      <c r="E633" s="141"/>
      <c r="F633" s="121" t="s">
        <v>45</v>
      </c>
      <c r="G633" s="120">
        <v>22</v>
      </c>
      <c r="H633" s="120">
        <v>22</v>
      </c>
      <c r="I633" s="56">
        <f t="shared" si="30"/>
        <v>100</v>
      </c>
      <c r="J633" s="143" t="s">
        <v>102</v>
      </c>
      <c r="K633" s="143"/>
      <c r="L633" s="94"/>
    </row>
    <row r="634" spans="1:12" s="97" customFormat="1" ht="18" customHeight="1">
      <c r="A634" s="87"/>
      <c r="B634" s="88"/>
      <c r="C634" s="126"/>
      <c r="D634" s="140">
        <v>4440</v>
      </c>
      <c r="E634" s="141"/>
      <c r="F634" s="121" t="s">
        <v>47</v>
      </c>
      <c r="G634" s="120">
        <v>16159</v>
      </c>
      <c r="H634" s="120">
        <v>16159</v>
      </c>
      <c r="I634" s="56">
        <f t="shared" si="30"/>
        <v>100</v>
      </c>
      <c r="J634" s="143" t="s">
        <v>106</v>
      </c>
      <c r="K634" s="143"/>
      <c r="L634" s="94"/>
    </row>
    <row r="635" spans="1:12" s="95" customFormat="1" ht="18.75" customHeight="1">
      <c r="A635" s="58"/>
      <c r="B635" s="61"/>
      <c r="C635" s="96">
        <v>80146</v>
      </c>
      <c r="D635" s="132"/>
      <c r="E635" s="61"/>
      <c r="F635" s="58" t="s">
        <v>53</v>
      </c>
      <c r="G635" s="49">
        <f>SUM(G636)</f>
        <v>150</v>
      </c>
      <c r="H635" s="49">
        <f>SUM(H636)</f>
        <v>90</v>
      </c>
      <c r="I635" s="83">
        <f t="shared" si="30"/>
        <v>60</v>
      </c>
      <c r="J635" s="153"/>
      <c r="K635" s="153"/>
      <c r="L635" s="94"/>
    </row>
    <row r="636" spans="1:12" s="95" customFormat="1" ht="30.75" customHeight="1">
      <c r="A636" s="87"/>
      <c r="B636" s="90"/>
      <c r="C636" s="96"/>
      <c r="D636" s="127">
        <v>4300</v>
      </c>
      <c r="E636" s="90"/>
      <c r="F636" s="87" t="s">
        <v>41</v>
      </c>
      <c r="G636" s="91">
        <v>150</v>
      </c>
      <c r="H636" s="91">
        <v>90</v>
      </c>
      <c r="I636" s="92">
        <f t="shared" si="30"/>
        <v>60</v>
      </c>
      <c r="J636" s="148" t="s">
        <v>378</v>
      </c>
      <c r="K636" s="148"/>
      <c r="L636" s="94"/>
    </row>
    <row r="637" spans="1:12" s="116" customFormat="1" ht="18" customHeight="1">
      <c r="A637" s="87"/>
      <c r="B637" s="87"/>
      <c r="C637" s="118"/>
      <c r="D637" s="87"/>
      <c r="E637" s="119"/>
      <c r="F637" s="87"/>
      <c r="G637" s="91"/>
      <c r="H637" s="91"/>
      <c r="I637" s="50"/>
      <c r="J637" s="109"/>
      <c r="K637" s="109"/>
      <c r="L637" s="85"/>
    </row>
    <row r="638" spans="1:12" s="82" customFormat="1" ht="17.25" customHeight="1">
      <c r="A638" s="75" t="s">
        <v>379</v>
      </c>
      <c r="B638" s="75"/>
      <c r="C638" s="110"/>
      <c r="D638" s="75"/>
      <c r="E638" s="111"/>
      <c r="F638" s="75" t="s">
        <v>380</v>
      </c>
      <c r="G638" s="112">
        <f>SUM(G639:G655)/2</f>
        <v>745727</v>
      </c>
      <c r="H638" s="112">
        <f>SUM(H639:H655)/2</f>
        <v>743093</v>
      </c>
      <c r="I638" s="113">
        <f aca="true" t="shared" si="31" ref="I638:I655">H638/G638*100</f>
        <v>99.64678763139862</v>
      </c>
      <c r="J638" s="81"/>
      <c r="K638" s="81"/>
      <c r="L638" s="7"/>
    </row>
    <row r="639" spans="1:12" s="95" customFormat="1" ht="18" customHeight="1">
      <c r="A639" s="58"/>
      <c r="B639" s="59"/>
      <c r="C639" s="60">
        <v>80104</v>
      </c>
      <c r="D639" s="59"/>
      <c r="E639" s="61"/>
      <c r="F639" s="58" t="s">
        <v>290</v>
      </c>
      <c r="G639" s="101">
        <f>SUM(G640:G653)</f>
        <v>745427</v>
      </c>
      <c r="H639" s="101">
        <f>SUM(H640:H653)</f>
        <v>742793</v>
      </c>
      <c r="I639" s="50">
        <f t="shared" si="31"/>
        <v>99.64664547970492</v>
      </c>
      <c r="J639" s="84"/>
      <c r="K639" s="84"/>
      <c r="L639" s="94"/>
    </row>
    <row r="640" spans="1:12" s="97" customFormat="1" ht="32.25" customHeight="1">
      <c r="A640" s="87"/>
      <c r="B640" s="88"/>
      <c r="C640" s="115"/>
      <c r="D640" s="140">
        <v>3020</v>
      </c>
      <c r="E640" s="141"/>
      <c r="F640" s="121" t="s">
        <v>91</v>
      </c>
      <c r="G640" s="120">
        <v>5528</v>
      </c>
      <c r="H640" s="120">
        <v>5326</v>
      </c>
      <c r="I640" s="56">
        <f t="shared" si="31"/>
        <v>96.34587554269174</v>
      </c>
      <c r="J640" s="143" t="s">
        <v>356</v>
      </c>
      <c r="K640" s="143"/>
      <c r="L640" s="94"/>
    </row>
    <row r="641" spans="1:12" s="97" customFormat="1" ht="28.5" customHeight="1">
      <c r="A641" s="87"/>
      <c r="B641" s="88"/>
      <c r="C641" s="126"/>
      <c r="D641" s="88">
        <v>4010</v>
      </c>
      <c r="E641" s="90"/>
      <c r="F641" s="87" t="s">
        <v>60</v>
      </c>
      <c r="G641" s="120">
        <v>479563</v>
      </c>
      <c r="H641" s="120">
        <f>479538-1</f>
        <v>479537</v>
      </c>
      <c r="I641" s="56">
        <f t="shared" si="31"/>
        <v>99.99457839741598</v>
      </c>
      <c r="J641" s="93" t="s">
        <v>93</v>
      </c>
      <c r="K641" s="93"/>
      <c r="L641" s="94"/>
    </row>
    <row r="642" spans="1:12" s="97" customFormat="1" ht="18" customHeight="1">
      <c r="A642" s="87"/>
      <c r="B642" s="88"/>
      <c r="C642" s="126"/>
      <c r="D642" s="140">
        <v>4040</v>
      </c>
      <c r="E642" s="141"/>
      <c r="F642" s="121" t="s">
        <v>26</v>
      </c>
      <c r="G642" s="120">
        <v>33935</v>
      </c>
      <c r="H642" s="120">
        <f>33935-1</f>
        <v>33934</v>
      </c>
      <c r="I642" s="56">
        <f t="shared" si="31"/>
        <v>99.99705318992191</v>
      </c>
      <c r="J642" s="143" t="s">
        <v>109</v>
      </c>
      <c r="K642" s="143"/>
      <c r="L642" s="94"/>
    </row>
    <row r="643" spans="1:12" s="97" customFormat="1" ht="18.75" customHeight="1">
      <c r="A643" s="87"/>
      <c r="B643" s="88"/>
      <c r="C643" s="126"/>
      <c r="D643" s="140">
        <v>4110</v>
      </c>
      <c r="E643" s="141"/>
      <c r="F643" s="121" t="s">
        <v>28</v>
      </c>
      <c r="G643" s="120">
        <v>85969</v>
      </c>
      <c r="H643" s="120">
        <v>85765</v>
      </c>
      <c r="I643" s="56">
        <f t="shared" si="31"/>
        <v>99.76270516116274</v>
      </c>
      <c r="J643" s="143" t="s">
        <v>95</v>
      </c>
      <c r="K643" s="143"/>
      <c r="L643" s="94"/>
    </row>
    <row r="644" spans="1:12" s="97" customFormat="1" ht="21" customHeight="1">
      <c r="A644" s="87"/>
      <c r="B644" s="88"/>
      <c r="C644" s="126"/>
      <c r="D644" s="140">
        <v>4120</v>
      </c>
      <c r="E644" s="141"/>
      <c r="F644" s="121" t="s">
        <v>30</v>
      </c>
      <c r="G644" s="120">
        <v>11805</v>
      </c>
      <c r="H644" s="120">
        <v>11722</v>
      </c>
      <c r="I644" s="56">
        <f t="shared" si="31"/>
        <v>99.29690808979245</v>
      </c>
      <c r="J644" s="143" t="s">
        <v>96</v>
      </c>
      <c r="K644" s="143"/>
      <c r="L644" s="94"/>
    </row>
    <row r="645" spans="1:12" s="97" customFormat="1" ht="18.75" customHeight="1">
      <c r="A645" s="87"/>
      <c r="B645" s="88"/>
      <c r="C645" s="126"/>
      <c r="D645" s="140">
        <v>4210</v>
      </c>
      <c r="E645" s="141"/>
      <c r="F645" s="121" t="s">
        <v>31</v>
      </c>
      <c r="G645" s="120">
        <v>11100</v>
      </c>
      <c r="H645" s="120">
        <v>11094</v>
      </c>
      <c r="I645" s="56">
        <f t="shared" si="31"/>
        <v>99.94594594594595</v>
      </c>
      <c r="J645" s="143" t="s">
        <v>97</v>
      </c>
      <c r="K645" s="143"/>
      <c r="L645" s="94"/>
    </row>
    <row r="646" spans="1:12" s="97" customFormat="1" ht="18.75" customHeight="1">
      <c r="A646" s="87"/>
      <c r="B646" s="88"/>
      <c r="C646" s="126"/>
      <c r="D646" s="140">
        <v>4240</v>
      </c>
      <c r="E646" s="141"/>
      <c r="F646" s="121" t="s">
        <v>33</v>
      </c>
      <c r="G646" s="120">
        <v>1414</v>
      </c>
      <c r="H646" s="120">
        <v>1414</v>
      </c>
      <c r="I646" s="56">
        <f t="shared" si="31"/>
        <v>100</v>
      </c>
      <c r="J646" s="143" t="s">
        <v>357</v>
      </c>
      <c r="K646" s="143"/>
      <c r="L646" s="94"/>
    </row>
    <row r="647" spans="1:12" s="97" customFormat="1" ht="18.75" customHeight="1">
      <c r="A647" s="87"/>
      <c r="B647" s="88"/>
      <c r="C647" s="126"/>
      <c r="D647" s="140">
        <v>4260</v>
      </c>
      <c r="E647" s="141"/>
      <c r="F647" s="121" t="s">
        <v>35</v>
      </c>
      <c r="G647" s="120">
        <v>70833</v>
      </c>
      <c r="H647" s="120">
        <v>70183</v>
      </c>
      <c r="I647" s="56">
        <f t="shared" si="31"/>
        <v>99.08234862281705</v>
      </c>
      <c r="J647" s="151" t="s">
        <v>358</v>
      </c>
      <c r="K647" s="151"/>
      <c r="L647" s="94"/>
    </row>
    <row r="648" spans="1:12" s="97" customFormat="1" ht="18.75" customHeight="1">
      <c r="A648" s="87"/>
      <c r="B648" s="88"/>
      <c r="C648" s="126"/>
      <c r="D648" s="140">
        <v>4270</v>
      </c>
      <c r="E648" s="141"/>
      <c r="F648" s="121" t="s">
        <v>37</v>
      </c>
      <c r="G648" s="120">
        <v>6475</v>
      </c>
      <c r="H648" s="120">
        <v>6473</v>
      </c>
      <c r="I648" s="56">
        <f t="shared" si="31"/>
        <v>99.96911196911196</v>
      </c>
      <c r="J648" s="143" t="s">
        <v>359</v>
      </c>
      <c r="K648" s="143"/>
      <c r="L648" s="94"/>
    </row>
    <row r="649" spans="1:12" s="97" customFormat="1" ht="21" customHeight="1">
      <c r="A649" s="87"/>
      <c r="B649" s="88"/>
      <c r="C649" s="126"/>
      <c r="D649" s="140">
        <v>4280</v>
      </c>
      <c r="E649" s="141"/>
      <c r="F649" s="121" t="s">
        <v>39</v>
      </c>
      <c r="G649" s="120">
        <v>1500</v>
      </c>
      <c r="H649" s="120">
        <v>1156</v>
      </c>
      <c r="I649" s="56">
        <f t="shared" si="31"/>
        <v>77.06666666666668</v>
      </c>
      <c r="J649" s="143" t="s">
        <v>40</v>
      </c>
      <c r="K649" s="143"/>
      <c r="L649" s="94"/>
    </row>
    <row r="650" spans="1:12" s="97" customFormat="1" ht="18" customHeight="1">
      <c r="A650" s="87"/>
      <c r="B650" s="88"/>
      <c r="C650" s="126"/>
      <c r="D650" s="140">
        <v>4300</v>
      </c>
      <c r="E650" s="141"/>
      <c r="F650" s="121" t="s">
        <v>360</v>
      </c>
      <c r="G650" s="120">
        <v>7637</v>
      </c>
      <c r="H650" s="120">
        <v>7026</v>
      </c>
      <c r="I650" s="56">
        <f t="shared" si="31"/>
        <v>91.99947623412335</v>
      </c>
      <c r="J650" s="143" t="s">
        <v>361</v>
      </c>
      <c r="K650" s="143"/>
      <c r="L650" s="94"/>
    </row>
    <row r="651" spans="1:12" s="97" customFormat="1" ht="18" customHeight="1">
      <c r="A651" s="87"/>
      <c r="B651" s="88"/>
      <c r="C651" s="126"/>
      <c r="D651" s="140">
        <v>4430</v>
      </c>
      <c r="E651" s="141"/>
      <c r="F651" s="121" t="s">
        <v>45</v>
      </c>
      <c r="G651" s="120">
        <v>90</v>
      </c>
      <c r="H651" s="120">
        <v>86</v>
      </c>
      <c r="I651" s="92">
        <f t="shared" si="31"/>
        <v>95.55555555555556</v>
      </c>
      <c r="J651" s="143" t="s">
        <v>381</v>
      </c>
      <c r="K651" s="143"/>
      <c r="L651" s="94"/>
    </row>
    <row r="652" spans="1:12" s="97" customFormat="1" ht="18" customHeight="1">
      <c r="A652" s="87"/>
      <c r="B652" s="88"/>
      <c r="C652" s="218"/>
      <c r="D652" s="140">
        <v>4440</v>
      </c>
      <c r="E652" s="141"/>
      <c r="F652" s="121" t="s">
        <v>47</v>
      </c>
      <c r="G652" s="120">
        <v>28182</v>
      </c>
      <c r="H652" s="120">
        <v>28182</v>
      </c>
      <c r="I652" s="92">
        <f t="shared" si="31"/>
        <v>100</v>
      </c>
      <c r="J652" s="143" t="s">
        <v>106</v>
      </c>
      <c r="K652" s="143"/>
      <c r="L652" s="94"/>
    </row>
    <row r="653" spans="1:12" s="138" customFormat="1" ht="21" customHeight="1">
      <c r="A653" s="87"/>
      <c r="B653" s="90"/>
      <c r="C653" s="239"/>
      <c r="D653" s="244">
        <v>4610</v>
      </c>
      <c r="E653" s="141"/>
      <c r="F653" s="146" t="s">
        <v>382</v>
      </c>
      <c r="G653" s="120">
        <v>1396</v>
      </c>
      <c r="H653" s="120">
        <v>895</v>
      </c>
      <c r="I653" s="92">
        <f t="shared" si="31"/>
        <v>64.11174785100286</v>
      </c>
      <c r="J653" s="143" t="s">
        <v>383</v>
      </c>
      <c r="K653" s="143"/>
      <c r="L653" s="94"/>
    </row>
    <row r="654" spans="1:12" s="95" customFormat="1" ht="21" customHeight="1">
      <c r="A654" s="58"/>
      <c r="B654" s="61"/>
      <c r="C654" s="96">
        <v>80146</v>
      </c>
      <c r="D654" s="132"/>
      <c r="E654" s="61"/>
      <c r="F654" s="58" t="s">
        <v>53</v>
      </c>
      <c r="G654" s="49">
        <f>SUM(G655)</f>
        <v>300</v>
      </c>
      <c r="H654" s="49">
        <f>SUM(H655)</f>
        <v>300</v>
      </c>
      <c r="I654" s="83">
        <f t="shared" si="31"/>
        <v>100</v>
      </c>
      <c r="J654" s="153"/>
      <c r="K654" s="153"/>
      <c r="L654" s="94"/>
    </row>
    <row r="655" spans="1:12" s="95" customFormat="1" ht="30.75" customHeight="1">
      <c r="A655" s="87"/>
      <c r="B655" s="90"/>
      <c r="C655" s="96"/>
      <c r="D655" s="127">
        <v>4300</v>
      </c>
      <c r="E655" s="90"/>
      <c r="F655" s="87" t="s">
        <v>41</v>
      </c>
      <c r="G655" s="91">
        <v>300</v>
      </c>
      <c r="H655" s="91">
        <v>300</v>
      </c>
      <c r="I655" s="92">
        <f t="shared" si="31"/>
        <v>100</v>
      </c>
      <c r="J655" s="148" t="s">
        <v>134</v>
      </c>
      <c r="K655" s="148"/>
      <c r="L655" s="94"/>
    </row>
    <row r="656" spans="1:12" s="116" customFormat="1" ht="18" customHeight="1">
      <c r="A656" s="87"/>
      <c r="B656" s="87"/>
      <c r="C656" s="118"/>
      <c r="D656" s="87"/>
      <c r="E656" s="119"/>
      <c r="F656" s="87"/>
      <c r="G656" s="91"/>
      <c r="H656" s="91"/>
      <c r="I656" s="50"/>
      <c r="J656" s="109"/>
      <c r="K656" s="109"/>
      <c r="L656" s="85"/>
    </row>
    <row r="657" spans="1:12" s="82" customFormat="1" ht="18" customHeight="1">
      <c r="A657" s="75" t="s">
        <v>384</v>
      </c>
      <c r="B657" s="75"/>
      <c r="C657" s="110"/>
      <c r="D657" s="75"/>
      <c r="E657" s="111"/>
      <c r="F657" s="75" t="s">
        <v>385</v>
      </c>
      <c r="G657" s="112">
        <f>SUM(G658:G672)/2</f>
        <v>314495</v>
      </c>
      <c r="H657" s="112">
        <f>SUM(H658:H672)/2</f>
        <v>311985</v>
      </c>
      <c r="I657" s="113">
        <f>H657/G657*100</f>
        <v>99.20189510167093</v>
      </c>
      <c r="J657" s="81"/>
      <c r="K657" s="81"/>
      <c r="L657" s="7"/>
    </row>
    <row r="658" spans="1:12" s="95" customFormat="1" ht="18" customHeight="1">
      <c r="A658" s="58"/>
      <c r="B658" s="59"/>
      <c r="C658" s="60">
        <v>80104</v>
      </c>
      <c r="D658" s="59"/>
      <c r="E658" s="61"/>
      <c r="F658" s="58" t="s">
        <v>290</v>
      </c>
      <c r="G658" s="101">
        <f>SUM(G659:G670)</f>
        <v>314345</v>
      </c>
      <c r="H658" s="101">
        <f>SUM(H659:H670)</f>
        <v>311860</v>
      </c>
      <c r="I658" s="50">
        <f>H658/G658*100</f>
        <v>99.2094673050311</v>
      </c>
      <c r="J658" s="84"/>
      <c r="K658" s="84"/>
      <c r="L658" s="94"/>
    </row>
    <row r="659" spans="1:12" s="97" customFormat="1" ht="32.25" customHeight="1">
      <c r="A659" s="87"/>
      <c r="B659" s="88"/>
      <c r="C659" s="115"/>
      <c r="D659" s="140">
        <v>3020</v>
      </c>
      <c r="E659" s="141"/>
      <c r="F659" s="121" t="s">
        <v>91</v>
      </c>
      <c r="G659" s="120">
        <v>1348</v>
      </c>
      <c r="H659" s="120">
        <v>1348</v>
      </c>
      <c r="I659" s="56">
        <f>H676/G676*100</f>
        <v>99.95489400090212</v>
      </c>
      <c r="J659" s="143" t="s">
        <v>356</v>
      </c>
      <c r="K659" s="143"/>
      <c r="L659" s="94"/>
    </row>
    <row r="660" spans="1:12" s="97" customFormat="1" ht="30.75" customHeight="1">
      <c r="A660" s="87"/>
      <c r="B660" s="88"/>
      <c r="C660" s="126"/>
      <c r="D660" s="88">
        <v>4010</v>
      </c>
      <c r="E660" s="90"/>
      <c r="F660" s="87" t="s">
        <v>60</v>
      </c>
      <c r="G660" s="120">
        <v>208483</v>
      </c>
      <c r="H660" s="120">
        <f>208435-1</f>
        <v>208434</v>
      </c>
      <c r="I660" s="56">
        <f>H677/G677*100</f>
        <v>99.98453629986457</v>
      </c>
      <c r="J660" s="93" t="s">
        <v>93</v>
      </c>
      <c r="K660" s="93"/>
      <c r="L660" s="94"/>
    </row>
    <row r="661" spans="1:12" s="97" customFormat="1" ht="18.75" customHeight="1">
      <c r="A661" s="87"/>
      <c r="B661" s="88"/>
      <c r="C661" s="126"/>
      <c r="D661" s="140">
        <v>4040</v>
      </c>
      <c r="E661" s="141"/>
      <c r="F661" s="121" t="s">
        <v>26</v>
      </c>
      <c r="G661" s="123">
        <v>15595</v>
      </c>
      <c r="H661" s="123">
        <f>15595-1</f>
        <v>15594</v>
      </c>
      <c r="I661" s="133">
        <f>H678/G678*100</f>
        <v>99.99320698322126</v>
      </c>
      <c r="J661" s="143" t="s">
        <v>109</v>
      </c>
      <c r="K661" s="143"/>
      <c r="L661" s="94"/>
    </row>
    <row r="662" spans="1:12" s="97" customFormat="1" ht="18" customHeight="1">
      <c r="A662" s="87"/>
      <c r="B662" s="88"/>
      <c r="C662" s="126"/>
      <c r="D662" s="140">
        <v>4110</v>
      </c>
      <c r="E662" s="141"/>
      <c r="F662" s="121" t="s">
        <v>28</v>
      </c>
      <c r="G662" s="120">
        <v>39939</v>
      </c>
      <c r="H662" s="120">
        <v>39932</v>
      </c>
      <c r="I662" s="124">
        <f>H679/G679*100</f>
        <v>99.99737146461992</v>
      </c>
      <c r="J662" s="148" t="s">
        <v>95</v>
      </c>
      <c r="K662" s="148"/>
      <c r="L662" s="94"/>
    </row>
    <row r="663" spans="1:12" s="97" customFormat="1" ht="18" customHeight="1">
      <c r="A663" s="87"/>
      <c r="B663" s="88"/>
      <c r="C663" s="126"/>
      <c r="D663" s="140">
        <v>4120</v>
      </c>
      <c r="E663" s="141"/>
      <c r="F663" s="121" t="s">
        <v>30</v>
      </c>
      <c r="G663" s="123">
        <v>5366</v>
      </c>
      <c r="H663" s="123">
        <v>5366</v>
      </c>
      <c r="I663" s="124">
        <f>H680/G680*100</f>
        <v>99.35114503816794</v>
      </c>
      <c r="J663" s="143" t="s">
        <v>96</v>
      </c>
      <c r="K663" s="143"/>
      <c r="L663" s="94"/>
    </row>
    <row r="664" spans="1:12" s="97" customFormat="1" ht="18.75" customHeight="1">
      <c r="A664" s="87"/>
      <c r="B664" s="88"/>
      <c r="C664" s="126"/>
      <c r="D664" s="140">
        <v>4210</v>
      </c>
      <c r="E664" s="141"/>
      <c r="F664" s="121" t="s">
        <v>31</v>
      </c>
      <c r="G664" s="120">
        <v>4738</v>
      </c>
      <c r="H664" s="120">
        <v>4737</v>
      </c>
      <c r="I664" s="56">
        <f aca="true" t="shared" si="32" ref="I664:I672">H664/G664*100</f>
        <v>99.97889404812157</v>
      </c>
      <c r="J664" s="143" t="s">
        <v>97</v>
      </c>
      <c r="K664" s="143"/>
      <c r="L664" s="94"/>
    </row>
    <row r="665" spans="1:12" s="97" customFormat="1" ht="18.75" customHeight="1">
      <c r="A665" s="87"/>
      <c r="B665" s="88"/>
      <c r="C665" s="126"/>
      <c r="D665" s="140">
        <v>4240</v>
      </c>
      <c r="E665" s="141"/>
      <c r="F665" s="121" t="s">
        <v>33</v>
      </c>
      <c r="G665" s="120">
        <v>707</v>
      </c>
      <c r="H665" s="120">
        <v>707</v>
      </c>
      <c r="I665" s="56">
        <f t="shared" si="32"/>
        <v>100</v>
      </c>
      <c r="J665" s="143" t="s">
        <v>357</v>
      </c>
      <c r="K665" s="143"/>
      <c r="L665" s="94"/>
    </row>
    <row r="666" spans="1:12" s="97" customFormat="1" ht="18" customHeight="1">
      <c r="A666" s="87"/>
      <c r="B666" s="88"/>
      <c r="C666" s="126"/>
      <c r="D666" s="140">
        <v>4260</v>
      </c>
      <c r="E666" s="141"/>
      <c r="F666" s="121" t="s">
        <v>35</v>
      </c>
      <c r="G666" s="120">
        <v>17782</v>
      </c>
      <c r="H666" s="120">
        <v>15611</v>
      </c>
      <c r="I666" s="56">
        <f t="shared" si="32"/>
        <v>87.79102463164999</v>
      </c>
      <c r="J666" s="151" t="s">
        <v>358</v>
      </c>
      <c r="K666" s="151"/>
      <c r="L666" s="94"/>
    </row>
    <row r="667" spans="1:12" s="97" customFormat="1" ht="18.75" customHeight="1">
      <c r="A667" s="87"/>
      <c r="B667" s="88"/>
      <c r="C667" s="126"/>
      <c r="D667" s="140">
        <v>4270</v>
      </c>
      <c r="E667" s="141"/>
      <c r="F667" s="121" t="s">
        <v>37</v>
      </c>
      <c r="G667" s="120">
        <v>2299</v>
      </c>
      <c r="H667" s="120">
        <v>2298</v>
      </c>
      <c r="I667" s="56">
        <f t="shared" si="32"/>
        <v>99.95650282731623</v>
      </c>
      <c r="J667" s="143" t="s">
        <v>359</v>
      </c>
      <c r="K667" s="143"/>
      <c r="L667" s="94"/>
    </row>
    <row r="668" spans="1:12" s="97" customFormat="1" ht="17.25" customHeight="1">
      <c r="A668" s="87"/>
      <c r="B668" s="88"/>
      <c r="C668" s="126"/>
      <c r="D668" s="140">
        <v>4280</v>
      </c>
      <c r="E668" s="141"/>
      <c r="F668" s="121" t="s">
        <v>39</v>
      </c>
      <c r="G668" s="120">
        <v>440</v>
      </c>
      <c r="H668" s="120">
        <v>439</v>
      </c>
      <c r="I668" s="56">
        <f t="shared" si="32"/>
        <v>99.77272727272727</v>
      </c>
      <c r="J668" s="143" t="s">
        <v>40</v>
      </c>
      <c r="K668" s="143"/>
      <c r="L668" s="94"/>
    </row>
    <row r="669" spans="1:12" s="97" customFormat="1" ht="18.75" customHeight="1">
      <c r="A669" s="87"/>
      <c r="B669" s="88"/>
      <c r="C669" s="126"/>
      <c r="D669" s="140">
        <v>4300</v>
      </c>
      <c r="E669" s="141"/>
      <c r="F669" s="121" t="s">
        <v>360</v>
      </c>
      <c r="G669" s="120">
        <v>5632</v>
      </c>
      <c r="H669" s="120">
        <v>5378</v>
      </c>
      <c r="I669" s="56">
        <f t="shared" si="32"/>
        <v>95.49005681818183</v>
      </c>
      <c r="J669" s="143" t="s">
        <v>361</v>
      </c>
      <c r="K669" s="143"/>
      <c r="L669" s="94"/>
    </row>
    <row r="670" spans="1:12" s="97" customFormat="1" ht="18" customHeight="1">
      <c r="A670" s="87"/>
      <c r="B670" s="88"/>
      <c r="C670" s="218"/>
      <c r="D670" s="140">
        <v>4440</v>
      </c>
      <c r="E670" s="141"/>
      <c r="F670" s="121" t="s">
        <v>47</v>
      </c>
      <c r="G670" s="120">
        <v>12016</v>
      </c>
      <c r="H670" s="120">
        <v>12016</v>
      </c>
      <c r="I670" s="92">
        <f t="shared" si="32"/>
        <v>100</v>
      </c>
      <c r="J670" s="143" t="s">
        <v>106</v>
      </c>
      <c r="K670" s="143"/>
      <c r="L670" s="94"/>
    </row>
    <row r="671" spans="1:12" s="95" customFormat="1" ht="21" customHeight="1">
      <c r="A671" s="58"/>
      <c r="B671" s="61"/>
      <c r="C671" s="96">
        <v>80146</v>
      </c>
      <c r="D671" s="132"/>
      <c r="E671" s="61"/>
      <c r="F671" s="58" t="s">
        <v>53</v>
      </c>
      <c r="G671" s="49">
        <f>SUM(G672)</f>
        <v>150</v>
      </c>
      <c r="H671" s="49">
        <f>SUM(H672)</f>
        <v>125</v>
      </c>
      <c r="I671" s="83">
        <f t="shared" si="32"/>
        <v>83.33333333333334</v>
      </c>
      <c r="J671" s="153"/>
      <c r="K671" s="153"/>
      <c r="L671" s="94"/>
    </row>
    <row r="672" spans="1:12" s="95" customFormat="1" ht="18.75" customHeight="1">
      <c r="A672" s="87"/>
      <c r="B672" s="90"/>
      <c r="C672" s="96"/>
      <c r="D672" s="127">
        <v>4300</v>
      </c>
      <c r="E672" s="90"/>
      <c r="F672" s="87" t="s">
        <v>41</v>
      </c>
      <c r="G672" s="91">
        <v>150</v>
      </c>
      <c r="H672" s="91">
        <v>125</v>
      </c>
      <c r="I672" s="92">
        <f t="shared" si="32"/>
        <v>83.33333333333334</v>
      </c>
      <c r="J672" s="148" t="s">
        <v>334</v>
      </c>
      <c r="K672" s="148"/>
      <c r="L672" s="94"/>
    </row>
    <row r="673" spans="1:12" s="12" customFormat="1" ht="16.5" customHeight="1">
      <c r="A673" s="105"/>
      <c r="B673" s="105"/>
      <c r="C673" s="106"/>
      <c r="D673" s="105"/>
      <c r="E673" s="107"/>
      <c r="F673" s="105"/>
      <c r="G673" s="108"/>
      <c r="H673" s="108"/>
      <c r="I673" s="50"/>
      <c r="J673" s="109"/>
      <c r="K673" s="109"/>
      <c r="L673" s="7"/>
    </row>
    <row r="674" spans="1:12" s="82" customFormat="1" ht="16.5" customHeight="1">
      <c r="A674" s="75" t="s">
        <v>386</v>
      </c>
      <c r="B674" s="75"/>
      <c r="C674" s="110"/>
      <c r="D674" s="75"/>
      <c r="E674" s="111"/>
      <c r="F674" s="75" t="s">
        <v>387</v>
      </c>
      <c r="G674" s="112">
        <f>SUM(G675:G691)/2</f>
        <v>341875</v>
      </c>
      <c r="H674" s="112">
        <f>SUM(H675:H691)/2</f>
        <v>341292</v>
      </c>
      <c r="I674" s="113">
        <f aca="true" t="shared" si="33" ref="I674:I691">H674/G674*100</f>
        <v>99.82946983546618</v>
      </c>
      <c r="J674" s="81"/>
      <c r="K674" s="81"/>
      <c r="L674" s="7"/>
    </row>
    <row r="675" spans="1:12" s="95" customFormat="1" ht="18.75" customHeight="1">
      <c r="A675" s="58"/>
      <c r="B675" s="59"/>
      <c r="C675" s="60">
        <v>80104</v>
      </c>
      <c r="D675" s="59"/>
      <c r="E675" s="61"/>
      <c r="F675" s="58" t="s">
        <v>290</v>
      </c>
      <c r="G675" s="101">
        <f>SUM(G676:G689)</f>
        <v>340275</v>
      </c>
      <c r="H675" s="101">
        <f>SUM(H676:H689)</f>
        <v>339992</v>
      </c>
      <c r="I675" s="50">
        <f t="shared" si="33"/>
        <v>99.91683197413856</v>
      </c>
      <c r="J675" s="84"/>
      <c r="K675" s="84"/>
      <c r="L675" s="94"/>
    </row>
    <row r="676" spans="1:12" s="97" customFormat="1" ht="31.5" customHeight="1">
      <c r="A676" s="87"/>
      <c r="B676" s="88"/>
      <c r="C676" s="115"/>
      <c r="D676" s="140">
        <v>3020</v>
      </c>
      <c r="E676" s="141"/>
      <c r="F676" s="121" t="s">
        <v>91</v>
      </c>
      <c r="G676" s="120">
        <v>2217</v>
      </c>
      <c r="H676" s="120">
        <v>2216</v>
      </c>
      <c r="I676" s="56">
        <f t="shared" si="33"/>
        <v>99.95489400090212</v>
      </c>
      <c r="J676" s="143" t="s">
        <v>356</v>
      </c>
      <c r="K676" s="143"/>
      <c r="L676" s="94"/>
    </row>
    <row r="677" spans="1:12" s="97" customFormat="1" ht="31.5" customHeight="1">
      <c r="A677" s="87"/>
      <c r="B677" s="88"/>
      <c r="C677" s="126"/>
      <c r="D677" s="88">
        <v>4010</v>
      </c>
      <c r="E677" s="90"/>
      <c r="F677" s="87" t="s">
        <v>60</v>
      </c>
      <c r="G677" s="120">
        <v>213403</v>
      </c>
      <c r="H677" s="120">
        <f>213371-1</f>
        <v>213370</v>
      </c>
      <c r="I677" s="56">
        <f t="shared" si="33"/>
        <v>99.98453629986457</v>
      </c>
      <c r="J677" s="93" t="s">
        <v>93</v>
      </c>
      <c r="K677" s="93"/>
      <c r="L677" s="94"/>
    </row>
    <row r="678" spans="1:12" s="97" customFormat="1" ht="18.75" customHeight="1">
      <c r="A678" s="87"/>
      <c r="B678" s="88"/>
      <c r="C678" s="126"/>
      <c r="D678" s="140">
        <v>4040</v>
      </c>
      <c r="E678" s="141"/>
      <c r="F678" s="121" t="s">
        <v>26</v>
      </c>
      <c r="G678" s="120">
        <v>14721</v>
      </c>
      <c r="H678" s="120">
        <f>14721-1</f>
        <v>14720</v>
      </c>
      <c r="I678" s="92">
        <f t="shared" si="33"/>
        <v>99.99320698322126</v>
      </c>
      <c r="J678" s="143" t="s">
        <v>109</v>
      </c>
      <c r="K678" s="143"/>
      <c r="L678" s="94"/>
    </row>
    <row r="679" spans="1:12" s="97" customFormat="1" ht="18" customHeight="1">
      <c r="A679" s="87"/>
      <c r="B679" s="88"/>
      <c r="C679" s="126"/>
      <c r="D679" s="140">
        <v>4110</v>
      </c>
      <c r="E679" s="141"/>
      <c r="F679" s="121" t="s">
        <v>28</v>
      </c>
      <c r="G679" s="123">
        <v>38044</v>
      </c>
      <c r="H679" s="123">
        <v>38043</v>
      </c>
      <c r="I679" s="56">
        <f t="shared" si="33"/>
        <v>99.99737146461992</v>
      </c>
      <c r="J679" s="143" t="s">
        <v>95</v>
      </c>
      <c r="K679" s="143"/>
      <c r="L679" s="94"/>
    </row>
    <row r="680" spans="1:12" s="97" customFormat="1" ht="18.75" customHeight="1">
      <c r="A680" s="87"/>
      <c r="B680" s="88"/>
      <c r="C680" s="126"/>
      <c r="D680" s="140">
        <v>4120</v>
      </c>
      <c r="E680" s="141"/>
      <c r="F680" s="121" t="s">
        <v>30</v>
      </c>
      <c r="G680" s="120">
        <v>5240</v>
      </c>
      <c r="H680" s="120">
        <v>5206</v>
      </c>
      <c r="I680" s="56">
        <f t="shared" si="33"/>
        <v>99.35114503816794</v>
      </c>
      <c r="J680" s="143" t="s">
        <v>96</v>
      </c>
      <c r="K680" s="143"/>
      <c r="L680" s="94"/>
    </row>
    <row r="681" spans="1:12" s="97" customFormat="1" ht="18" customHeight="1">
      <c r="A681" s="87"/>
      <c r="B681" s="88"/>
      <c r="C681" s="126"/>
      <c r="D681" s="140">
        <v>4210</v>
      </c>
      <c r="E681" s="141"/>
      <c r="F681" s="121" t="s">
        <v>31</v>
      </c>
      <c r="G681" s="120">
        <v>4100</v>
      </c>
      <c r="H681" s="120">
        <v>4042</v>
      </c>
      <c r="I681" s="56">
        <f t="shared" si="33"/>
        <v>98.58536585365853</v>
      </c>
      <c r="J681" s="143" t="s">
        <v>97</v>
      </c>
      <c r="K681" s="143"/>
      <c r="L681" s="94"/>
    </row>
    <row r="682" spans="1:12" s="97" customFormat="1" ht="18" customHeight="1">
      <c r="A682" s="87"/>
      <c r="B682" s="88"/>
      <c r="C682" s="126"/>
      <c r="D682" s="140">
        <v>4240</v>
      </c>
      <c r="E682" s="141"/>
      <c r="F682" s="121" t="s">
        <v>33</v>
      </c>
      <c r="G682" s="120">
        <v>471</v>
      </c>
      <c r="H682" s="120">
        <v>468</v>
      </c>
      <c r="I682" s="56">
        <f t="shared" si="33"/>
        <v>99.36305732484077</v>
      </c>
      <c r="J682" s="143" t="s">
        <v>357</v>
      </c>
      <c r="K682" s="143"/>
      <c r="L682" s="94"/>
    </row>
    <row r="683" spans="1:12" s="97" customFormat="1" ht="18" customHeight="1">
      <c r="A683" s="87"/>
      <c r="B683" s="88"/>
      <c r="C683" s="126"/>
      <c r="D683" s="140">
        <v>4260</v>
      </c>
      <c r="E683" s="141"/>
      <c r="F683" s="121" t="s">
        <v>35</v>
      </c>
      <c r="G683" s="120">
        <v>38400</v>
      </c>
      <c r="H683" s="120">
        <v>38279</v>
      </c>
      <c r="I683" s="56">
        <f t="shared" si="33"/>
        <v>99.68489583333333</v>
      </c>
      <c r="J683" s="151" t="s">
        <v>150</v>
      </c>
      <c r="K683" s="151"/>
      <c r="L683" s="94"/>
    </row>
    <row r="684" spans="1:12" s="97" customFormat="1" ht="18.75" customHeight="1">
      <c r="A684" s="87"/>
      <c r="B684" s="88"/>
      <c r="C684" s="126"/>
      <c r="D684" s="140">
        <v>4270</v>
      </c>
      <c r="E684" s="141"/>
      <c r="F684" s="121" t="s">
        <v>37</v>
      </c>
      <c r="G684" s="120">
        <v>5086</v>
      </c>
      <c r="H684" s="120">
        <v>5070</v>
      </c>
      <c r="I684" s="56">
        <f t="shared" si="33"/>
        <v>99.68541093197011</v>
      </c>
      <c r="J684" s="143" t="s">
        <v>359</v>
      </c>
      <c r="K684" s="143"/>
      <c r="L684" s="94"/>
    </row>
    <row r="685" spans="1:12" s="97" customFormat="1" ht="21" customHeight="1">
      <c r="A685" s="87"/>
      <c r="B685" s="88"/>
      <c r="C685" s="126"/>
      <c r="D685" s="140">
        <v>4280</v>
      </c>
      <c r="E685" s="141"/>
      <c r="F685" s="121" t="s">
        <v>39</v>
      </c>
      <c r="G685" s="120">
        <v>850</v>
      </c>
      <c r="H685" s="120">
        <v>843</v>
      </c>
      <c r="I685" s="56">
        <f t="shared" si="33"/>
        <v>99.1764705882353</v>
      </c>
      <c r="J685" s="143" t="s">
        <v>40</v>
      </c>
      <c r="K685" s="143"/>
      <c r="L685" s="94"/>
    </row>
    <row r="686" spans="1:12" s="97" customFormat="1" ht="21" customHeight="1">
      <c r="A686" s="87"/>
      <c r="B686" s="88"/>
      <c r="C686" s="126"/>
      <c r="D686" s="140">
        <v>4300</v>
      </c>
      <c r="E686" s="141"/>
      <c r="F686" s="121" t="s">
        <v>360</v>
      </c>
      <c r="G686" s="120">
        <v>5768</v>
      </c>
      <c r="H686" s="120">
        <v>5762</v>
      </c>
      <c r="I686" s="56">
        <f t="shared" si="33"/>
        <v>99.89597780859917</v>
      </c>
      <c r="J686" s="143" t="s">
        <v>361</v>
      </c>
      <c r="K686" s="143"/>
      <c r="L686" s="94"/>
    </row>
    <row r="687" spans="1:12" s="97" customFormat="1" ht="18.75" customHeight="1">
      <c r="A687" s="87"/>
      <c r="B687" s="88"/>
      <c r="C687" s="126"/>
      <c r="D687" s="140">
        <v>4410</v>
      </c>
      <c r="E687" s="141"/>
      <c r="F687" s="121" t="s">
        <v>67</v>
      </c>
      <c r="G687" s="120">
        <v>2</v>
      </c>
      <c r="H687" s="120">
        <v>0</v>
      </c>
      <c r="I687" s="56">
        <f t="shared" si="33"/>
        <v>0</v>
      </c>
      <c r="J687" s="143" t="s">
        <v>307</v>
      </c>
      <c r="K687" s="143"/>
      <c r="L687" s="94"/>
    </row>
    <row r="688" spans="1:12" s="97" customFormat="1" ht="17.25" customHeight="1">
      <c r="A688" s="87"/>
      <c r="B688" s="88"/>
      <c r="C688" s="126"/>
      <c r="D688" s="140">
        <v>4430</v>
      </c>
      <c r="E688" s="141"/>
      <c r="F688" s="121" t="s">
        <v>45</v>
      </c>
      <c r="G688" s="120">
        <v>41</v>
      </c>
      <c r="H688" s="120">
        <v>41</v>
      </c>
      <c r="I688" s="56">
        <f t="shared" si="33"/>
        <v>100</v>
      </c>
      <c r="J688" s="143" t="s">
        <v>102</v>
      </c>
      <c r="K688" s="143"/>
      <c r="L688" s="94"/>
    </row>
    <row r="689" spans="1:12" s="97" customFormat="1" ht="18" customHeight="1">
      <c r="A689" s="87"/>
      <c r="B689" s="88"/>
      <c r="C689" s="218"/>
      <c r="D689" s="140">
        <v>4440</v>
      </c>
      <c r="E689" s="141"/>
      <c r="F689" s="121" t="s">
        <v>47</v>
      </c>
      <c r="G689" s="120">
        <v>11932</v>
      </c>
      <c r="H689" s="120">
        <v>11932</v>
      </c>
      <c r="I689" s="92">
        <f t="shared" si="33"/>
        <v>100</v>
      </c>
      <c r="J689" s="148" t="s">
        <v>106</v>
      </c>
      <c r="K689" s="148"/>
      <c r="L689" s="94"/>
    </row>
    <row r="690" spans="1:12" s="95" customFormat="1" ht="21" customHeight="1">
      <c r="A690" s="58"/>
      <c r="B690" s="61"/>
      <c r="C690" s="96">
        <v>80146</v>
      </c>
      <c r="D690" s="132"/>
      <c r="E690" s="61"/>
      <c r="F690" s="100" t="s">
        <v>53</v>
      </c>
      <c r="G690" s="101">
        <f>SUM(G691)</f>
        <v>1600</v>
      </c>
      <c r="H690" s="101">
        <f>SUM(H691)</f>
        <v>1300</v>
      </c>
      <c r="I690" s="102">
        <f t="shared" si="33"/>
        <v>81.25</v>
      </c>
      <c r="J690" s="153"/>
      <c r="K690" s="153"/>
      <c r="L690" s="94"/>
    </row>
    <row r="691" spans="1:12" s="95" customFormat="1" ht="32.25" customHeight="1">
      <c r="A691" s="87"/>
      <c r="B691" s="90"/>
      <c r="C691" s="96"/>
      <c r="D691" s="127">
        <v>4300</v>
      </c>
      <c r="E691" s="90"/>
      <c r="F691" s="87" t="s">
        <v>41</v>
      </c>
      <c r="G691" s="91">
        <v>1600</v>
      </c>
      <c r="H691" s="91">
        <v>1300</v>
      </c>
      <c r="I691" s="92">
        <f t="shared" si="33"/>
        <v>81.25</v>
      </c>
      <c r="J691" s="148" t="s">
        <v>134</v>
      </c>
      <c r="K691" s="148"/>
      <c r="L691" s="94"/>
    </row>
    <row r="692" spans="1:12" s="116" customFormat="1" ht="18" customHeight="1">
      <c r="A692" s="87"/>
      <c r="B692" s="87"/>
      <c r="C692" s="118"/>
      <c r="D692" s="87"/>
      <c r="E692" s="119"/>
      <c r="F692" s="87"/>
      <c r="G692" s="91"/>
      <c r="H692" s="91"/>
      <c r="I692" s="50"/>
      <c r="J692" s="109"/>
      <c r="K692" s="109"/>
      <c r="L692" s="85"/>
    </row>
    <row r="693" spans="1:12" s="82" customFormat="1" ht="18" customHeight="1">
      <c r="A693" s="75" t="s">
        <v>388</v>
      </c>
      <c r="B693" s="75"/>
      <c r="C693" s="110"/>
      <c r="D693" s="75"/>
      <c r="E693" s="111"/>
      <c r="F693" s="75" t="s">
        <v>389</v>
      </c>
      <c r="G693" s="112">
        <f>SUM(G694:G710)/2</f>
        <v>906193</v>
      </c>
      <c r="H693" s="112">
        <f>SUM(H694:H710)/2</f>
        <v>901335</v>
      </c>
      <c r="I693" s="113">
        <f aca="true" t="shared" si="34" ref="I693:I710">H693/G693*100</f>
        <v>99.46391110944357</v>
      </c>
      <c r="J693" s="81"/>
      <c r="K693" s="81"/>
      <c r="L693" s="7"/>
    </row>
    <row r="694" spans="1:12" s="95" customFormat="1" ht="17.25" customHeight="1">
      <c r="A694" s="58"/>
      <c r="B694" s="59"/>
      <c r="C694" s="60">
        <v>80104</v>
      </c>
      <c r="D694" s="59"/>
      <c r="E694" s="61"/>
      <c r="F694" s="58" t="s">
        <v>290</v>
      </c>
      <c r="G694" s="101">
        <f>SUM(G695:G708)</f>
        <v>905243</v>
      </c>
      <c r="H694" s="101">
        <f>SUM(H695:H708)</f>
        <v>901035</v>
      </c>
      <c r="I694" s="50">
        <f t="shared" si="34"/>
        <v>99.53515243973166</v>
      </c>
      <c r="J694" s="84"/>
      <c r="K694" s="84"/>
      <c r="L694" s="94"/>
    </row>
    <row r="695" spans="1:12" s="97" customFormat="1" ht="29.25" customHeight="1">
      <c r="A695" s="87"/>
      <c r="B695" s="88"/>
      <c r="C695" s="115"/>
      <c r="D695" s="140">
        <v>3020</v>
      </c>
      <c r="E695" s="141"/>
      <c r="F695" s="121" t="s">
        <v>91</v>
      </c>
      <c r="G695" s="120">
        <v>6305</v>
      </c>
      <c r="H695" s="120">
        <v>6172</v>
      </c>
      <c r="I695" s="56">
        <f t="shared" si="34"/>
        <v>97.89056304520221</v>
      </c>
      <c r="J695" s="143" t="s">
        <v>356</v>
      </c>
      <c r="K695" s="143"/>
      <c r="L695" s="94"/>
    </row>
    <row r="696" spans="1:12" s="97" customFormat="1" ht="32.25" customHeight="1">
      <c r="A696" s="87"/>
      <c r="B696" s="88"/>
      <c r="C696" s="126"/>
      <c r="D696" s="88">
        <v>4010</v>
      </c>
      <c r="E696" s="90"/>
      <c r="F696" s="87" t="s">
        <v>60</v>
      </c>
      <c r="G696" s="120">
        <v>613835</v>
      </c>
      <c r="H696" s="120">
        <v>613795</v>
      </c>
      <c r="I696" s="56">
        <f t="shared" si="34"/>
        <v>99.99348359086724</v>
      </c>
      <c r="J696" s="93" t="s">
        <v>93</v>
      </c>
      <c r="K696" s="93"/>
      <c r="L696" s="94"/>
    </row>
    <row r="697" spans="1:12" s="97" customFormat="1" ht="18.75" customHeight="1">
      <c r="A697" s="87"/>
      <c r="B697" s="88"/>
      <c r="C697" s="126"/>
      <c r="D697" s="140">
        <v>4040</v>
      </c>
      <c r="E697" s="141"/>
      <c r="F697" s="121" t="s">
        <v>26</v>
      </c>
      <c r="G697" s="120">
        <v>40772</v>
      </c>
      <c r="H697" s="120">
        <f>40772-1</f>
        <v>40771</v>
      </c>
      <c r="I697" s="56">
        <f t="shared" si="34"/>
        <v>99.99754733640734</v>
      </c>
      <c r="J697" s="143" t="s">
        <v>109</v>
      </c>
      <c r="K697" s="143"/>
      <c r="L697" s="94"/>
    </row>
    <row r="698" spans="1:12" s="97" customFormat="1" ht="18" customHeight="1">
      <c r="A698" s="87"/>
      <c r="B698" s="88"/>
      <c r="C698" s="126"/>
      <c r="D698" s="140">
        <v>4110</v>
      </c>
      <c r="E698" s="141"/>
      <c r="F698" s="121" t="s">
        <v>28</v>
      </c>
      <c r="G698" s="120">
        <v>105716</v>
      </c>
      <c r="H698" s="120">
        <v>105618</v>
      </c>
      <c r="I698" s="92">
        <f t="shared" si="34"/>
        <v>99.90729880056</v>
      </c>
      <c r="J698" s="143" t="s">
        <v>95</v>
      </c>
      <c r="K698" s="143"/>
      <c r="L698" s="94"/>
    </row>
    <row r="699" spans="1:12" s="97" customFormat="1" ht="17.25" customHeight="1">
      <c r="A699" s="87"/>
      <c r="B699" s="88"/>
      <c r="C699" s="126"/>
      <c r="D699" s="140">
        <v>4120</v>
      </c>
      <c r="E699" s="141"/>
      <c r="F699" s="121" t="s">
        <v>30</v>
      </c>
      <c r="G699" s="123">
        <v>14921</v>
      </c>
      <c r="H699" s="123">
        <v>14808</v>
      </c>
      <c r="I699" s="124">
        <f t="shared" si="34"/>
        <v>99.24267810468467</v>
      </c>
      <c r="J699" s="143" t="s">
        <v>96</v>
      </c>
      <c r="K699" s="143"/>
      <c r="L699" s="94"/>
    </row>
    <row r="700" spans="1:12" s="97" customFormat="1" ht="18" customHeight="1">
      <c r="A700" s="87"/>
      <c r="B700" s="88"/>
      <c r="C700" s="126"/>
      <c r="D700" s="140">
        <v>4210</v>
      </c>
      <c r="E700" s="141"/>
      <c r="F700" s="121" t="s">
        <v>31</v>
      </c>
      <c r="G700" s="120">
        <v>12000</v>
      </c>
      <c r="H700" s="120">
        <v>11999</v>
      </c>
      <c r="I700" s="56">
        <f t="shared" si="34"/>
        <v>99.99166666666667</v>
      </c>
      <c r="J700" s="143" t="s">
        <v>97</v>
      </c>
      <c r="K700" s="143"/>
      <c r="L700" s="94"/>
    </row>
    <row r="701" spans="1:12" s="97" customFormat="1" ht="18.75" customHeight="1">
      <c r="A701" s="87"/>
      <c r="B701" s="88"/>
      <c r="C701" s="126"/>
      <c r="D701" s="140">
        <v>4240</v>
      </c>
      <c r="E701" s="141"/>
      <c r="F701" s="121" t="s">
        <v>33</v>
      </c>
      <c r="G701" s="123">
        <v>1886</v>
      </c>
      <c r="H701" s="123">
        <v>1884</v>
      </c>
      <c r="I701" s="124">
        <f t="shared" si="34"/>
        <v>99.89395546129374</v>
      </c>
      <c r="J701" s="143" t="s">
        <v>357</v>
      </c>
      <c r="K701" s="143"/>
      <c r="L701" s="94"/>
    </row>
    <row r="702" spans="1:12" s="97" customFormat="1" ht="18.75" customHeight="1">
      <c r="A702" s="87"/>
      <c r="B702" s="88"/>
      <c r="C702" s="126"/>
      <c r="D702" s="140">
        <v>4260</v>
      </c>
      <c r="E702" s="141"/>
      <c r="F702" s="121" t="s">
        <v>35</v>
      </c>
      <c r="G702" s="120">
        <v>52667</v>
      </c>
      <c r="H702" s="120">
        <v>50393</v>
      </c>
      <c r="I702" s="92">
        <f t="shared" si="34"/>
        <v>95.68230580819109</v>
      </c>
      <c r="J702" s="151" t="s">
        <v>358</v>
      </c>
      <c r="K702" s="151"/>
      <c r="L702" s="94"/>
    </row>
    <row r="703" spans="1:12" s="97" customFormat="1" ht="18.75" customHeight="1">
      <c r="A703" s="87"/>
      <c r="B703" s="88"/>
      <c r="C703" s="126"/>
      <c r="D703" s="140">
        <v>4270</v>
      </c>
      <c r="E703" s="141"/>
      <c r="F703" s="121" t="s">
        <v>37</v>
      </c>
      <c r="G703" s="123">
        <v>10203</v>
      </c>
      <c r="H703" s="123">
        <v>9394</v>
      </c>
      <c r="I703" s="124">
        <f t="shared" si="34"/>
        <v>92.07095952170931</v>
      </c>
      <c r="J703" s="143" t="s">
        <v>359</v>
      </c>
      <c r="K703" s="143"/>
      <c r="L703" s="94"/>
    </row>
    <row r="704" spans="1:12" s="97" customFormat="1" ht="18" customHeight="1">
      <c r="A704" s="87"/>
      <c r="B704" s="88"/>
      <c r="C704" s="126"/>
      <c r="D704" s="140">
        <v>4280</v>
      </c>
      <c r="E704" s="141"/>
      <c r="F704" s="121" t="s">
        <v>39</v>
      </c>
      <c r="G704" s="123">
        <v>1500</v>
      </c>
      <c r="H704" s="123">
        <v>1500</v>
      </c>
      <c r="I704" s="124">
        <f t="shared" si="34"/>
        <v>100</v>
      </c>
      <c r="J704" s="143" t="s">
        <v>40</v>
      </c>
      <c r="K704" s="143"/>
      <c r="L704" s="94"/>
    </row>
    <row r="705" spans="1:12" s="97" customFormat="1" ht="18.75" customHeight="1">
      <c r="A705" s="87"/>
      <c r="B705" s="88"/>
      <c r="C705" s="126"/>
      <c r="D705" s="140">
        <v>4300</v>
      </c>
      <c r="E705" s="141"/>
      <c r="F705" s="121" t="s">
        <v>360</v>
      </c>
      <c r="G705" s="120">
        <v>8636</v>
      </c>
      <c r="H705" s="120">
        <v>8570</v>
      </c>
      <c r="I705" s="56">
        <f t="shared" si="34"/>
        <v>99.235757295044</v>
      </c>
      <c r="J705" s="143" t="s">
        <v>361</v>
      </c>
      <c r="K705" s="143"/>
      <c r="L705" s="94"/>
    </row>
    <row r="706" spans="1:12" s="97" customFormat="1" ht="18" customHeight="1">
      <c r="A706" s="87"/>
      <c r="B706" s="88"/>
      <c r="C706" s="126"/>
      <c r="D706" s="140">
        <v>4410</v>
      </c>
      <c r="E706" s="141"/>
      <c r="F706" s="121" t="s">
        <v>67</v>
      </c>
      <c r="G706" s="120">
        <v>610</v>
      </c>
      <c r="H706" s="120">
        <v>0</v>
      </c>
      <c r="I706" s="56">
        <f t="shared" si="34"/>
        <v>0</v>
      </c>
      <c r="J706" s="143" t="s">
        <v>390</v>
      </c>
      <c r="K706" s="143"/>
      <c r="L706" s="94"/>
    </row>
    <row r="707" spans="1:12" s="97" customFormat="1" ht="18.75" customHeight="1">
      <c r="A707" s="87"/>
      <c r="B707" s="88"/>
      <c r="C707" s="126"/>
      <c r="D707" s="140">
        <v>4430</v>
      </c>
      <c r="E707" s="141"/>
      <c r="F707" s="121" t="s">
        <v>45</v>
      </c>
      <c r="G707" s="120">
        <v>100</v>
      </c>
      <c r="H707" s="120">
        <v>39</v>
      </c>
      <c r="I707" s="56">
        <f t="shared" si="34"/>
        <v>39</v>
      </c>
      <c r="J707" s="143" t="s">
        <v>102</v>
      </c>
      <c r="K707" s="143"/>
      <c r="L707" s="94"/>
    </row>
    <row r="708" spans="1:12" s="97" customFormat="1" ht="18" customHeight="1">
      <c r="A708" s="87"/>
      <c r="B708" s="88"/>
      <c r="C708" s="218"/>
      <c r="D708" s="140">
        <v>4440</v>
      </c>
      <c r="E708" s="141"/>
      <c r="F708" s="121" t="s">
        <v>47</v>
      </c>
      <c r="G708" s="120">
        <v>36092</v>
      </c>
      <c r="H708" s="120">
        <v>36092</v>
      </c>
      <c r="I708" s="92">
        <f t="shared" si="34"/>
        <v>100</v>
      </c>
      <c r="J708" s="143" t="s">
        <v>106</v>
      </c>
      <c r="K708" s="143"/>
      <c r="L708" s="94"/>
    </row>
    <row r="709" spans="1:12" s="95" customFormat="1" ht="21" customHeight="1">
      <c r="A709" s="58"/>
      <c r="B709" s="61"/>
      <c r="C709" s="96">
        <v>80146</v>
      </c>
      <c r="D709" s="132"/>
      <c r="E709" s="61"/>
      <c r="F709" s="58" t="s">
        <v>53</v>
      </c>
      <c r="G709" s="49">
        <f>SUM(G710)</f>
        <v>950</v>
      </c>
      <c r="H709" s="49">
        <f>SUM(H710)</f>
        <v>300</v>
      </c>
      <c r="I709" s="83">
        <f t="shared" si="34"/>
        <v>31.57894736842105</v>
      </c>
      <c r="J709" s="153"/>
      <c r="K709" s="153"/>
      <c r="L709" s="94"/>
    </row>
    <row r="710" spans="1:12" s="95" customFormat="1" ht="18" customHeight="1">
      <c r="A710" s="87"/>
      <c r="B710" s="90"/>
      <c r="C710" s="96"/>
      <c r="D710" s="127">
        <v>4300</v>
      </c>
      <c r="E710" s="90"/>
      <c r="F710" s="87" t="s">
        <v>41</v>
      </c>
      <c r="G710" s="91">
        <v>950</v>
      </c>
      <c r="H710" s="91">
        <v>300</v>
      </c>
      <c r="I710" s="92">
        <f t="shared" si="34"/>
        <v>31.57894736842105</v>
      </c>
      <c r="J710" s="148" t="s">
        <v>334</v>
      </c>
      <c r="K710" s="148"/>
      <c r="L710" s="94"/>
    </row>
    <row r="711" spans="1:12" s="116" customFormat="1" ht="18" customHeight="1">
      <c r="A711" s="87"/>
      <c r="B711" s="87"/>
      <c r="C711" s="118"/>
      <c r="D711" s="87"/>
      <c r="E711" s="119"/>
      <c r="F711" s="87"/>
      <c r="G711" s="91"/>
      <c r="H711" s="91"/>
      <c r="I711" s="50"/>
      <c r="J711" s="109"/>
      <c r="K711" s="109"/>
      <c r="L711" s="85"/>
    </row>
    <row r="712" spans="1:12" s="82" customFormat="1" ht="18" customHeight="1">
      <c r="A712" s="75" t="s">
        <v>391</v>
      </c>
      <c r="B712" s="75"/>
      <c r="C712" s="110"/>
      <c r="D712" s="75"/>
      <c r="E712" s="111"/>
      <c r="F712" s="75" t="s">
        <v>392</v>
      </c>
      <c r="G712" s="112">
        <f>SUM(G713:G728)/2</f>
        <v>497247</v>
      </c>
      <c r="H712" s="112">
        <f>SUM(H713:H728)/2</f>
        <v>492174</v>
      </c>
      <c r="I712" s="113">
        <f aca="true" t="shared" si="35" ref="I712:I728">H712/G712*100</f>
        <v>98.97978268345511</v>
      </c>
      <c r="J712" s="81"/>
      <c r="K712" s="81"/>
      <c r="L712" s="7"/>
    </row>
    <row r="713" spans="1:12" s="95" customFormat="1" ht="18.75" customHeight="1">
      <c r="A713" s="58"/>
      <c r="B713" s="59"/>
      <c r="C713" s="60">
        <v>80104</v>
      </c>
      <c r="D713" s="59"/>
      <c r="E713" s="61"/>
      <c r="F713" s="58" t="s">
        <v>290</v>
      </c>
      <c r="G713" s="101">
        <f>SUM(G714:G726)</f>
        <v>497047</v>
      </c>
      <c r="H713" s="101">
        <f>SUM(H714:H726)</f>
        <v>491987</v>
      </c>
      <c r="I713" s="50">
        <f t="shared" si="35"/>
        <v>98.98198761887708</v>
      </c>
      <c r="J713" s="84"/>
      <c r="K713" s="84"/>
      <c r="L713" s="94"/>
    </row>
    <row r="714" spans="1:12" s="97" customFormat="1" ht="30" customHeight="1">
      <c r="A714" s="87"/>
      <c r="B714" s="88"/>
      <c r="C714" s="115"/>
      <c r="D714" s="140">
        <v>3020</v>
      </c>
      <c r="E714" s="141"/>
      <c r="F714" s="121" t="s">
        <v>91</v>
      </c>
      <c r="G714" s="120">
        <v>3360</v>
      </c>
      <c r="H714" s="120">
        <v>3351</v>
      </c>
      <c r="I714" s="56">
        <f t="shared" si="35"/>
        <v>99.73214285714286</v>
      </c>
      <c r="J714" s="148" t="s">
        <v>356</v>
      </c>
      <c r="K714" s="148"/>
      <c r="L714" s="94"/>
    </row>
    <row r="715" spans="1:12" s="97" customFormat="1" ht="30" customHeight="1">
      <c r="A715" s="87"/>
      <c r="B715" s="88"/>
      <c r="C715" s="126"/>
      <c r="D715" s="88">
        <v>4010</v>
      </c>
      <c r="E715" s="90"/>
      <c r="F715" s="121" t="s">
        <v>60</v>
      </c>
      <c r="G715" s="123">
        <v>277490</v>
      </c>
      <c r="H715" s="123">
        <v>277475</v>
      </c>
      <c r="I715" s="124">
        <f t="shared" si="35"/>
        <v>99.99459439979819</v>
      </c>
      <c r="J715" s="93" t="s">
        <v>93</v>
      </c>
      <c r="K715" s="93"/>
      <c r="L715" s="94"/>
    </row>
    <row r="716" spans="1:12" s="97" customFormat="1" ht="18.75" customHeight="1">
      <c r="A716" s="87"/>
      <c r="B716" s="88"/>
      <c r="C716" s="126"/>
      <c r="D716" s="140">
        <v>4040</v>
      </c>
      <c r="E716" s="141"/>
      <c r="F716" s="121" t="s">
        <v>26</v>
      </c>
      <c r="G716" s="120">
        <v>20513</v>
      </c>
      <c r="H716" s="120">
        <f>20513-1</f>
        <v>20512</v>
      </c>
      <c r="I716" s="56">
        <f t="shared" si="35"/>
        <v>99.99512504265587</v>
      </c>
      <c r="J716" s="143" t="s">
        <v>109</v>
      </c>
      <c r="K716" s="143"/>
      <c r="L716" s="94"/>
    </row>
    <row r="717" spans="1:12" s="97" customFormat="1" ht="21" customHeight="1">
      <c r="A717" s="87"/>
      <c r="B717" s="88"/>
      <c r="C717" s="126"/>
      <c r="D717" s="140">
        <v>4110</v>
      </c>
      <c r="E717" s="141"/>
      <c r="F717" s="121" t="s">
        <v>28</v>
      </c>
      <c r="G717" s="120">
        <v>50921</v>
      </c>
      <c r="H717" s="120">
        <v>50919</v>
      </c>
      <c r="I717" s="56">
        <f t="shared" si="35"/>
        <v>99.9960723473616</v>
      </c>
      <c r="J717" s="143" t="s">
        <v>95</v>
      </c>
      <c r="K717" s="143"/>
      <c r="L717" s="94"/>
    </row>
    <row r="718" spans="1:12" s="97" customFormat="1" ht="21" customHeight="1">
      <c r="A718" s="87"/>
      <c r="B718" s="88"/>
      <c r="C718" s="126"/>
      <c r="D718" s="140">
        <v>4120</v>
      </c>
      <c r="E718" s="141"/>
      <c r="F718" s="121" t="s">
        <v>30</v>
      </c>
      <c r="G718" s="120">
        <v>7070</v>
      </c>
      <c r="H718" s="120">
        <v>7060</v>
      </c>
      <c r="I718" s="56">
        <f t="shared" si="35"/>
        <v>99.85855728429985</v>
      </c>
      <c r="J718" s="143" t="s">
        <v>96</v>
      </c>
      <c r="K718" s="143"/>
      <c r="L718" s="94"/>
    </row>
    <row r="719" spans="1:12" s="97" customFormat="1" ht="21" customHeight="1">
      <c r="A719" s="87"/>
      <c r="B719" s="88"/>
      <c r="C719" s="126"/>
      <c r="D719" s="140">
        <v>4210</v>
      </c>
      <c r="E719" s="141"/>
      <c r="F719" s="121" t="s">
        <v>31</v>
      </c>
      <c r="G719" s="120">
        <v>6028</v>
      </c>
      <c r="H719" s="120">
        <v>6018</v>
      </c>
      <c r="I719" s="56">
        <f t="shared" si="35"/>
        <v>99.83410749834107</v>
      </c>
      <c r="J719" s="143" t="s">
        <v>369</v>
      </c>
      <c r="K719" s="143"/>
      <c r="L719" s="94"/>
    </row>
    <row r="720" spans="1:12" s="97" customFormat="1" ht="18.75" customHeight="1">
      <c r="A720" s="87"/>
      <c r="B720" s="88"/>
      <c r="C720" s="126"/>
      <c r="D720" s="140">
        <v>4240</v>
      </c>
      <c r="E720" s="141"/>
      <c r="F720" s="121" t="s">
        <v>33</v>
      </c>
      <c r="G720" s="120">
        <v>707</v>
      </c>
      <c r="H720" s="120">
        <v>703</v>
      </c>
      <c r="I720" s="92">
        <f t="shared" si="35"/>
        <v>99.43422913719944</v>
      </c>
      <c r="J720" s="143" t="s">
        <v>357</v>
      </c>
      <c r="K720" s="143"/>
      <c r="L720" s="94"/>
    </row>
    <row r="721" spans="1:12" s="97" customFormat="1" ht="21" customHeight="1">
      <c r="A721" s="87"/>
      <c r="B721" s="90"/>
      <c r="C721" s="126"/>
      <c r="D721" s="244">
        <v>4260</v>
      </c>
      <c r="E721" s="141"/>
      <c r="F721" s="121" t="s">
        <v>35</v>
      </c>
      <c r="G721" s="120">
        <v>49433</v>
      </c>
      <c r="H721" s="120">
        <v>49163</v>
      </c>
      <c r="I721" s="92">
        <f t="shared" si="35"/>
        <v>99.45380616187566</v>
      </c>
      <c r="J721" s="151" t="s">
        <v>358</v>
      </c>
      <c r="K721" s="151"/>
      <c r="L721" s="94"/>
    </row>
    <row r="722" spans="1:12" s="97" customFormat="1" ht="18" customHeight="1">
      <c r="A722" s="87"/>
      <c r="B722" s="88"/>
      <c r="C722" s="126"/>
      <c r="D722" s="140">
        <v>4270</v>
      </c>
      <c r="E722" s="141"/>
      <c r="F722" s="121" t="s">
        <v>37</v>
      </c>
      <c r="G722" s="120">
        <v>200</v>
      </c>
      <c r="H722" s="120">
        <v>37</v>
      </c>
      <c r="I722" s="56">
        <f t="shared" si="35"/>
        <v>18.5</v>
      </c>
      <c r="J722" s="143" t="s">
        <v>359</v>
      </c>
      <c r="K722" s="143"/>
      <c r="L722" s="94"/>
    </row>
    <row r="723" spans="1:12" s="97" customFormat="1" ht="18.75" customHeight="1">
      <c r="A723" s="87"/>
      <c r="B723" s="88"/>
      <c r="C723" s="126"/>
      <c r="D723" s="140">
        <v>4280</v>
      </c>
      <c r="E723" s="141"/>
      <c r="F723" s="121" t="s">
        <v>39</v>
      </c>
      <c r="G723" s="120">
        <v>1500</v>
      </c>
      <c r="H723" s="120">
        <v>898</v>
      </c>
      <c r="I723" s="56">
        <f t="shared" si="35"/>
        <v>59.86666666666667</v>
      </c>
      <c r="J723" s="143" t="s">
        <v>40</v>
      </c>
      <c r="K723" s="143"/>
      <c r="L723" s="94"/>
    </row>
    <row r="724" spans="1:12" s="97" customFormat="1" ht="18.75" customHeight="1">
      <c r="A724" s="87"/>
      <c r="B724" s="88"/>
      <c r="C724" s="126"/>
      <c r="D724" s="140">
        <v>4300</v>
      </c>
      <c r="E724" s="141"/>
      <c r="F724" s="121" t="s">
        <v>360</v>
      </c>
      <c r="G724" s="120">
        <v>63288</v>
      </c>
      <c r="H724" s="120">
        <v>59546</v>
      </c>
      <c r="I724" s="56">
        <f t="shared" si="35"/>
        <v>94.08734673239792</v>
      </c>
      <c r="J724" s="143" t="s">
        <v>370</v>
      </c>
      <c r="K724" s="143"/>
      <c r="L724" s="94"/>
    </row>
    <row r="725" spans="1:12" s="97" customFormat="1" ht="18.75" customHeight="1">
      <c r="A725" s="87"/>
      <c r="B725" s="88"/>
      <c r="C725" s="126"/>
      <c r="D725" s="140">
        <v>4410</v>
      </c>
      <c r="E725" s="141"/>
      <c r="F725" s="121" t="s">
        <v>67</v>
      </c>
      <c r="G725" s="123">
        <v>229</v>
      </c>
      <c r="H725" s="123">
        <v>0</v>
      </c>
      <c r="I725" s="133">
        <f t="shared" si="35"/>
        <v>0</v>
      </c>
      <c r="J725" s="143" t="s">
        <v>393</v>
      </c>
      <c r="K725" s="143"/>
      <c r="L725" s="94"/>
    </row>
    <row r="726" spans="1:12" s="97" customFormat="1" ht="18" customHeight="1">
      <c r="A726" s="87"/>
      <c r="B726" s="88"/>
      <c r="C726" s="218"/>
      <c r="D726" s="140">
        <v>4440</v>
      </c>
      <c r="E726" s="141"/>
      <c r="F726" s="121" t="s">
        <v>47</v>
      </c>
      <c r="G726" s="123">
        <v>16308</v>
      </c>
      <c r="H726" s="123">
        <v>16305</v>
      </c>
      <c r="I726" s="133">
        <f t="shared" si="35"/>
        <v>99.98160412067698</v>
      </c>
      <c r="J726" s="143" t="s">
        <v>106</v>
      </c>
      <c r="K726" s="143"/>
      <c r="L726" s="94"/>
    </row>
    <row r="727" spans="1:12" s="95" customFormat="1" ht="21" customHeight="1">
      <c r="A727" s="58"/>
      <c r="B727" s="61"/>
      <c r="C727" s="96">
        <v>80146</v>
      </c>
      <c r="D727" s="132"/>
      <c r="E727" s="61"/>
      <c r="F727" s="58" t="s">
        <v>53</v>
      </c>
      <c r="G727" s="49">
        <f>SUM(G728)</f>
        <v>200</v>
      </c>
      <c r="H727" s="49">
        <f>SUM(H728)</f>
        <v>187</v>
      </c>
      <c r="I727" s="83">
        <f t="shared" si="35"/>
        <v>93.5</v>
      </c>
      <c r="J727" s="153"/>
      <c r="K727" s="153"/>
      <c r="L727" s="94"/>
    </row>
    <row r="728" spans="1:12" s="95" customFormat="1" ht="18.75" customHeight="1">
      <c r="A728" s="87"/>
      <c r="B728" s="90"/>
      <c r="C728" s="96"/>
      <c r="D728" s="127">
        <v>4300</v>
      </c>
      <c r="E728" s="90"/>
      <c r="F728" s="87" t="s">
        <v>41</v>
      </c>
      <c r="G728" s="91">
        <v>200</v>
      </c>
      <c r="H728" s="91">
        <v>187</v>
      </c>
      <c r="I728" s="92">
        <f t="shared" si="35"/>
        <v>93.5</v>
      </c>
      <c r="J728" s="148" t="s">
        <v>334</v>
      </c>
      <c r="K728" s="148"/>
      <c r="L728" s="94"/>
    </row>
    <row r="729" spans="1:12" s="116" customFormat="1" ht="17.25" customHeight="1">
      <c r="A729" s="87"/>
      <c r="B729" s="87"/>
      <c r="C729" s="118"/>
      <c r="D729" s="87"/>
      <c r="E729" s="119"/>
      <c r="F729" s="87"/>
      <c r="G729" s="91"/>
      <c r="H729" s="91"/>
      <c r="I729" s="50"/>
      <c r="J729" s="109"/>
      <c r="K729" s="109"/>
      <c r="L729" s="85"/>
    </row>
    <row r="730" spans="1:12" s="82" customFormat="1" ht="19.5" customHeight="1">
      <c r="A730" s="75" t="s">
        <v>394</v>
      </c>
      <c r="B730" s="75"/>
      <c r="C730" s="110"/>
      <c r="D730" s="75"/>
      <c r="E730" s="111"/>
      <c r="F730" s="75" t="s">
        <v>395</v>
      </c>
      <c r="G730" s="112">
        <f>SUM(G731:G747)/2</f>
        <v>563455</v>
      </c>
      <c r="H730" s="112">
        <f>SUM(H731:H747)/2</f>
        <v>562389</v>
      </c>
      <c r="I730" s="113">
        <f aca="true" t="shared" si="36" ref="I730:I747">H730/G730*100</f>
        <v>99.81081009131164</v>
      </c>
      <c r="J730" s="81"/>
      <c r="K730" s="81"/>
      <c r="L730" s="7"/>
    </row>
    <row r="731" spans="1:12" s="95" customFormat="1" ht="18" customHeight="1">
      <c r="A731" s="58"/>
      <c r="B731" s="59"/>
      <c r="C731" s="60">
        <v>80104</v>
      </c>
      <c r="D731" s="59"/>
      <c r="E731" s="61"/>
      <c r="F731" s="58" t="s">
        <v>290</v>
      </c>
      <c r="G731" s="101">
        <f>SUM(G732:G745)</f>
        <v>563255</v>
      </c>
      <c r="H731" s="101">
        <f>SUM(H732:H745)</f>
        <v>562189</v>
      </c>
      <c r="I731" s="50">
        <f t="shared" si="36"/>
        <v>99.81074291395548</v>
      </c>
      <c r="J731" s="84"/>
      <c r="K731" s="84"/>
      <c r="L731" s="94"/>
    </row>
    <row r="732" spans="1:12" s="97" customFormat="1" ht="30.75" customHeight="1">
      <c r="A732" s="87"/>
      <c r="B732" s="88"/>
      <c r="C732" s="115"/>
      <c r="D732" s="140">
        <v>3020</v>
      </c>
      <c r="E732" s="141"/>
      <c r="F732" s="121" t="s">
        <v>91</v>
      </c>
      <c r="G732" s="120">
        <v>4445</v>
      </c>
      <c r="H732" s="120">
        <v>4436</v>
      </c>
      <c r="I732" s="56">
        <f t="shared" si="36"/>
        <v>99.79752530933634</v>
      </c>
      <c r="J732" s="143" t="s">
        <v>356</v>
      </c>
      <c r="K732" s="143"/>
      <c r="L732" s="94"/>
    </row>
    <row r="733" spans="1:12" s="97" customFormat="1" ht="30.75" customHeight="1">
      <c r="A733" s="87"/>
      <c r="B733" s="88"/>
      <c r="C733" s="126"/>
      <c r="D733" s="88">
        <v>4010</v>
      </c>
      <c r="E733" s="90"/>
      <c r="F733" s="121" t="s">
        <v>60</v>
      </c>
      <c r="G733" s="123">
        <v>350692</v>
      </c>
      <c r="H733" s="123">
        <v>350645</v>
      </c>
      <c r="I733" s="133">
        <f t="shared" si="36"/>
        <v>99.98659792638554</v>
      </c>
      <c r="J733" s="93" t="s">
        <v>93</v>
      </c>
      <c r="K733" s="93"/>
      <c r="L733" s="94"/>
    </row>
    <row r="734" spans="1:12" s="97" customFormat="1" ht="18.75" customHeight="1">
      <c r="A734" s="87"/>
      <c r="B734" s="88"/>
      <c r="C734" s="126"/>
      <c r="D734" s="140">
        <v>4040</v>
      </c>
      <c r="E734" s="141"/>
      <c r="F734" s="121" t="s">
        <v>26</v>
      </c>
      <c r="G734" s="120">
        <v>24896</v>
      </c>
      <c r="H734" s="120">
        <f>24896-1</f>
        <v>24895</v>
      </c>
      <c r="I734" s="56">
        <f t="shared" si="36"/>
        <v>99.99598329048844</v>
      </c>
      <c r="J734" s="143" t="s">
        <v>109</v>
      </c>
      <c r="K734" s="143"/>
      <c r="L734" s="94"/>
    </row>
    <row r="735" spans="1:12" s="97" customFormat="1" ht="18" customHeight="1">
      <c r="A735" s="87"/>
      <c r="B735" s="88"/>
      <c r="C735" s="126"/>
      <c r="D735" s="140">
        <v>4110</v>
      </c>
      <c r="E735" s="141"/>
      <c r="F735" s="121" t="s">
        <v>28</v>
      </c>
      <c r="G735" s="120">
        <v>65361</v>
      </c>
      <c r="H735" s="120">
        <f>65019+1</f>
        <v>65020</v>
      </c>
      <c r="I735" s="56">
        <f t="shared" si="36"/>
        <v>99.47828215602577</v>
      </c>
      <c r="J735" s="143" t="s">
        <v>95</v>
      </c>
      <c r="K735" s="143"/>
      <c r="L735" s="94"/>
    </row>
    <row r="736" spans="1:12" s="97" customFormat="1" ht="18.75" customHeight="1">
      <c r="A736" s="87"/>
      <c r="B736" s="88"/>
      <c r="C736" s="126"/>
      <c r="D736" s="140">
        <v>4120</v>
      </c>
      <c r="E736" s="141"/>
      <c r="F736" s="121" t="s">
        <v>30</v>
      </c>
      <c r="G736" s="120">
        <v>8895</v>
      </c>
      <c r="H736" s="120">
        <v>8833</v>
      </c>
      <c r="I736" s="56">
        <f t="shared" si="36"/>
        <v>99.30297920179876</v>
      </c>
      <c r="J736" s="143" t="s">
        <v>96</v>
      </c>
      <c r="K736" s="143"/>
      <c r="L736" s="94"/>
    </row>
    <row r="737" spans="1:12" s="97" customFormat="1" ht="18" customHeight="1">
      <c r="A737" s="87"/>
      <c r="B737" s="88"/>
      <c r="C737" s="126"/>
      <c r="D737" s="140">
        <v>4210</v>
      </c>
      <c r="E737" s="141"/>
      <c r="F737" s="121" t="s">
        <v>31</v>
      </c>
      <c r="G737" s="120">
        <v>6400</v>
      </c>
      <c r="H737" s="120">
        <v>6400</v>
      </c>
      <c r="I737" s="56">
        <f t="shared" si="36"/>
        <v>100</v>
      </c>
      <c r="J737" s="143" t="s">
        <v>97</v>
      </c>
      <c r="K737" s="143"/>
      <c r="L737" s="94"/>
    </row>
    <row r="738" spans="1:12" s="97" customFormat="1" ht="18" customHeight="1">
      <c r="A738" s="87"/>
      <c r="B738" s="88"/>
      <c r="C738" s="126"/>
      <c r="D738" s="140">
        <v>4240</v>
      </c>
      <c r="E738" s="141"/>
      <c r="F738" s="121" t="s">
        <v>33</v>
      </c>
      <c r="G738" s="120">
        <v>943</v>
      </c>
      <c r="H738" s="120">
        <v>936</v>
      </c>
      <c r="I738" s="56">
        <f t="shared" si="36"/>
        <v>99.25768822905621</v>
      </c>
      <c r="J738" s="143" t="s">
        <v>357</v>
      </c>
      <c r="K738" s="143"/>
      <c r="L738" s="94"/>
    </row>
    <row r="739" spans="1:12" s="97" customFormat="1" ht="18" customHeight="1">
      <c r="A739" s="87"/>
      <c r="B739" s="88"/>
      <c r="C739" s="126"/>
      <c r="D739" s="140">
        <v>4260</v>
      </c>
      <c r="E739" s="141"/>
      <c r="F739" s="121" t="s">
        <v>35</v>
      </c>
      <c r="G739" s="120">
        <v>55333</v>
      </c>
      <c r="H739" s="120">
        <v>54785</v>
      </c>
      <c r="I739" s="56">
        <f t="shared" si="36"/>
        <v>99.00963258814812</v>
      </c>
      <c r="J739" s="151" t="s">
        <v>150</v>
      </c>
      <c r="K739" s="151"/>
      <c r="L739" s="94"/>
    </row>
    <row r="740" spans="1:12" s="97" customFormat="1" ht="18.75" customHeight="1">
      <c r="A740" s="87"/>
      <c r="B740" s="88"/>
      <c r="C740" s="126"/>
      <c r="D740" s="140">
        <v>4270</v>
      </c>
      <c r="E740" s="141"/>
      <c r="F740" s="121" t="s">
        <v>37</v>
      </c>
      <c r="G740" s="120">
        <v>12755</v>
      </c>
      <c r="H740" s="120">
        <f>12753-2</f>
        <v>12751</v>
      </c>
      <c r="I740" s="56">
        <f t="shared" si="36"/>
        <v>99.968639749118</v>
      </c>
      <c r="J740" s="148" t="s">
        <v>359</v>
      </c>
      <c r="K740" s="148"/>
      <c r="L740" s="94"/>
    </row>
    <row r="741" spans="1:12" s="97" customFormat="1" ht="18.75" customHeight="1">
      <c r="A741" s="87"/>
      <c r="B741" s="88"/>
      <c r="C741" s="126"/>
      <c r="D741" s="140">
        <v>4280</v>
      </c>
      <c r="E741" s="141"/>
      <c r="F741" s="121" t="s">
        <v>39</v>
      </c>
      <c r="G741" s="123">
        <v>525</v>
      </c>
      <c r="H741" s="123">
        <v>525</v>
      </c>
      <c r="I741" s="124">
        <f t="shared" si="36"/>
        <v>100</v>
      </c>
      <c r="J741" s="143" t="s">
        <v>40</v>
      </c>
      <c r="K741" s="143"/>
      <c r="L741" s="94"/>
    </row>
    <row r="742" spans="1:12" s="97" customFormat="1" ht="21" customHeight="1">
      <c r="A742" s="87"/>
      <c r="B742" s="88"/>
      <c r="C742" s="126"/>
      <c r="D742" s="140">
        <v>4300</v>
      </c>
      <c r="E742" s="141"/>
      <c r="F742" s="121" t="s">
        <v>360</v>
      </c>
      <c r="G742" s="120">
        <v>6000</v>
      </c>
      <c r="H742" s="120">
        <v>5998</v>
      </c>
      <c r="I742" s="56">
        <f t="shared" si="36"/>
        <v>99.96666666666667</v>
      </c>
      <c r="J742" s="143" t="s">
        <v>361</v>
      </c>
      <c r="K742" s="143"/>
      <c r="L742" s="94"/>
    </row>
    <row r="743" spans="1:12" s="97" customFormat="1" ht="18.75" customHeight="1">
      <c r="A743" s="87"/>
      <c r="B743" s="88"/>
      <c r="C743" s="126"/>
      <c r="D743" s="140">
        <v>4430</v>
      </c>
      <c r="E743" s="141"/>
      <c r="F743" s="121" t="s">
        <v>45</v>
      </c>
      <c r="G743" s="120">
        <v>153</v>
      </c>
      <c r="H743" s="120">
        <v>122</v>
      </c>
      <c r="I743" s="56">
        <f t="shared" si="36"/>
        <v>79.73856209150327</v>
      </c>
      <c r="J743" s="143" t="s">
        <v>102</v>
      </c>
      <c r="K743" s="143"/>
      <c r="L743" s="94"/>
    </row>
    <row r="744" spans="1:12" s="97" customFormat="1" ht="18.75" customHeight="1">
      <c r="A744" s="87"/>
      <c r="B744" s="88"/>
      <c r="C744" s="218"/>
      <c r="D744" s="140">
        <v>4440</v>
      </c>
      <c r="E744" s="141"/>
      <c r="F744" s="121" t="s">
        <v>47</v>
      </c>
      <c r="G744" s="120">
        <v>20357</v>
      </c>
      <c r="H744" s="120">
        <v>20343</v>
      </c>
      <c r="I744" s="92">
        <f t="shared" si="36"/>
        <v>99.93122758756202</v>
      </c>
      <c r="J744" s="143" t="s">
        <v>106</v>
      </c>
      <c r="K744" s="143"/>
      <c r="L744" s="94"/>
    </row>
    <row r="745" spans="1:12" s="97" customFormat="1" ht="19.5" customHeight="1">
      <c r="A745" s="87"/>
      <c r="B745" s="90"/>
      <c r="C745" s="239"/>
      <c r="D745" s="244">
        <v>6050</v>
      </c>
      <c r="E745" s="141"/>
      <c r="F745" s="245" t="s">
        <v>182</v>
      </c>
      <c r="G745" s="123">
        <v>6500</v>
      </c>
      <c r="H745" s="123">
        <v>6500</v>
      </c>
      <c r="I745" s="92">
        <f t="shared" si="36"/>
        <v>100</v>
      </c>
      <c r="J745" s="143" t="s">
        <v>396</v>
      </c>
      <c r="K745" s="143"/>
      <c r="L745" s="94"/>
    </row>
    <row r="746" spans="1:12" s="95" customFormat="1" ht="24" customHeight="1">
      <c r="A746" s="58"/>
      <c r="B746" s="61"/>
      <c r="C746" s="96">
        <v>80146</v>
      </c>
      <c r="D746" s="132"/>
      <c r="E746" s="61"/>
      <c r="F746" s="100" t="s">
        <v>53</v>
      </c>
      <c r="G746" s="101">
        <f>SUM(G747:G747)</f>
        <v>200</v>
      </c>
      <c r="H746" s="101">
        <f>SUM(H747:H747)</f>
        <v>200</v>
      </c>
      <c r="I746" s="102">
        <f t="shared" si="36"/>
        <v>100</v>
      </c>
      <c r="J746" s="153"/>
      <c r="K746" s="153"/>
      <c r="L746" s="94"/>
    </row>
    <row r="747" spans="1:12" s="95" customFormat="1" ht="18.75" customHeight="1">
      <c r="A747" s="87"/>
      <c r="B747" s="90"/>
      <c r="C747" s="96"/>
      <c r="D747" s="127">
        <v>4300</v>
      </c>
      <c r="E747" s="90"/>
      <c r="F747" s="87" t="s">
        <v>41</v>
      </c>
      <c r="G747" s="91">
        <v>200</v>
      </c>
      <c r="H747" s="91">
        <v>200</v>
      </c>
      <c r="I747" s="92">
        <f t="shared" si="36"/>
        <v>100</v>
      </c>
      <c r="J747" s="143" t="s">
        <v>334</v>
      </c>
      <c r="K747" s="143"/>
      <c r="L747" s="94"/>
    </row>
    <row r="748" spans="1:12" s="97" customFormat="1" ht="18" customHeight="1">
      <c r="A748" s="87"/>
      <c r="B748" s="88"/>
      <c r="C748" s="218"/>
      <c r="D748" s="140"/>
      <c r="E748" s="141"/>
      <c r="F748" s="121"/>
      <c r="G748" s="120"/>
      <c r="H748" s="120"/>
      <c r="I748" s="56"/>
      <c r="J748" s="187"/>
      <c r="K748" s="187"/>
      <c r="L748" s="94"/>
    </row>
    <row r="749" spans="1:12" s="82" customFormat="1" ht="18.75" customHeight="1">
      <c r="A749" s="75" t="s">
        <v>397</v>
      </c>
      <c r="B749" s="75"/>
      <c r="C749" s="110"/>
      <c r="D749" s="75"/>
      <c r="E749" s="111"/>
      <c r="F749" s="75" t="s">
        <v>398</v>
      </c>
      <c r="G749" s="112">
        <f>SUM(G750:G764)/2</f>
        <v>202742</v>
      </c>
      <c r="H749" s="112">
        <f>SUM(H750:H764)/2</f>
        <v>200129</v>
      </c>
      <c r="I749" s="113">
        <f aca="true" t="shared" si="37" ref="I749:I764">H749/G749*100</f>
        <v>98.7111698612029</v>
      </c>
      <c r="J749" s="81"/>
      <c r="K749" s="81"/>
      <c r="L749" s="7"/>
    </row>
    <row r="750" spans="1:12" s="95" customFormat="1" ht="21" customHeight="1">
      <c r="A750" s="58"/>
      <c r="B750" s="59"/>
      <c r="C750" s="60">
        <v>80104</v>
      </c>
      <c r="D750" s="59"/>
      <c r="E750" s="61"/>
      <c r="F750" s="58" t="s">
        <v>290</v>
      </c>
      <c r="G750" s="101">
        <f>SUM(G751:G762)</f>
        <v>202642</v>
      </c>
      <c r="H750" s="101">
        <f>SUM(H751:H762)</f>
        <v>200029</v>
      </c>
      <c r="I750" s="50">
        <f t="shared" si="37"/>
        <v>98.71053384786964</v>
      </c>
      <c r="J750" s="84"/>
      <c r="K750" s="84"/>
      <c r="L750" s="94"/>
    </row>
    <row r="751" spans="1:12" s="97" customFormat="1" ht="31.5" customHeight="1">
      <c r="A751" s="87"/>
      <c r="B751" s="88"/>
      <c r="C751" s="115"/>
      <c r="D751" s="140">
        <v>3020</v>
      </c>
      <c r="E751" s="141"/>
      <c r="F751" s="121" t="s">
        <v>91</v>
      </c>
      <c r="G751" s="120">
        <v>1466</v>
      </c>
      <c r="H751" s="120">
        <v>1377</v>
      </c>
      <c r="I751" s="56">
        <f t="shared" si="37"/>
        <v>93.92905866302866</v>
      </c>
      <c r="J751" s="143" t="s">
        <v>356</v>
      </c>
      <c r="K751" s="143"/>
      <c r="L751" s="94"/>
    </row>
    <row r="752" spans="1:12" s="97" customFormat="1" ht="31.5" customHeight="1">
      <c r="A752" s="87"/>
      <c r="B752" s="88"/>
      <c r="C752" s="126"/>
      <c r="D752" s="88">
        <v>4010</v>
      </c>
      <c r="E752" s="90"/>
      <c r="F752" s="87" t="s">
        <v>60</v>
      </c>
      <c r="G752" s="120">
        <v>136943</v>
      </c>
      <c r="H752" s="120">
        <v>136867</v>
      </c>
      <c r="I752" s="56">
        <f t="shared" si="37"/>
        <v>99.94450245722672</v>
      </c>
      <c r="J752" s="93" t="s">
        <v>93</v>
      </c>
      <c r="K752" s="93"/>
      <c r="L752" s="94"/>
    </row>
    <row r="753" spans="1:12" s="97" customFormat="1" ht="18" customHeight="1">
      <c r="A753" s="87"/>
      <c r="B753" s="88"/>
      <c r="C753" s="218"/>
      <c r="D753" s="140">
        <v>4040</v>
      </c>
      <c r="E753" s="141"/>
      <c r="F753" s="121" t="s">
        <v>26</v>
      </c>
      <c r="G753" s="120">
        <v>10152</v>
      </c>
      <c r="H753" s="120">
        <v>10152</v>
      </c>
      <c r="I753" s="92">
        <f t="shared" si="37"/>
        <v>100</v>
      </c>
      <c r="J753" s="143" t="s">
        <v>109</v>
      </c>
      <c r="K753" s="143"/>
      <c r="L753" s="94"/>
    </row>
    <row r="754" spans="1:12" s="97" customFormat="1" ht="18.75" customHeight="1">
      <c r="A754" s="87"/>
      <c r="B754" s="88"/>
      <c r="C754" s="115"/>
      <c r="D754" s="140">
        <v>4110</v>
      </c>
      <c r="E754" s="141"/>
      <c r="F754" s="121" t="s">
        <v>28</v>
      </c>
      <c r="G754" s="120">
        <v>27001</v>
      </c>
      <c r="H754" s="120">
        <v>26996</v>
      </c>
      <c r="I754" s="56">
        <f t="shared" si="37"/>
        <v>99.98148216732714</v>
      </c>
      <c r="J754" s="143" t="s">
        <v>95</v>
      </c>
      <c r="K754" s="143"/>
      <c r="L754" s="94"/>
    </row>
    <row r="755" spans="1:12" s="97" customFormat="1" ht="18" customHeight="1">
      <c r="A755" s="87"/>
      <c r="B755" s="88"/>
      <c r="C755" s="126"/>
      <c r="D755" s="140">
        <v>4120</v>
      </c>
      <c r="E755" s="141"/>
      <c r="F755" s="121" t="s">
        <v>30</v>
      </c>
      <c r="G755" s="120">
        <v>3640</v>
      </c>
      <c r="H755" s="120">
        <v>3631</v>
      </c>
      <c r="I755" s="92">
        <f t="shared" si="37"/>
        <v>99.75274725274726</v>
      </c>
      <c r="J755" s="143" t="s">
        <v>96</v>
      </c>
      <c r="K755" s="143"/>
      <c r="L755" s="94"/>
    </row>
    <row r="756" spans="1:12" s="97" customFormat="1" ht="18" customHeight="1">
      <c r="A756" s="87"/>
      <c r="B756" s="88"/>
      <c r="C756" s="126"/>
      <c r="D756" s="140">
        <v>4210</v>
      </c>
      <c r="E756" s="141"/>
      <c r="F756" s="121" t="s">
        <v>31</v>
      </c>
      <c r="G756" s="123">
        <v>3876</v>
      </c>
      <c r="H756" s="123">
        <v>3871</v>
      </c>
      <c r="I756" s="133">
        <f t="shared" si="37"/>
        <v>99.87100103199175</v>
      </c>
      <c r="J756" s="143" t="s">
        <v>97</v>
      </c>
      <c r="K756" s="143"/>
      <c r="L756" s="94"/>
    </row>
    <row r="757" spans="1:12" s="97" customFormat="1" ht="18.75" customHeight="1">
      <c r="A757" s="87"/>
      <c r="B757" s="88"/>
      <c r="C757" s="126"/>
      <c r="D757" s="140">
        <v>4240</v>
      </c>
      <c r="E757" s="141"/>
      <c r="F757" s="121" t="s">
        <v>33</v>
      </c>
      <c r="G757" s="120">
        <v>471</v>
      </c>
      <c r="H757" s="120">
        <v>470</v>
      </c>
      <c r="I757" s="56">
        <f t="shared" si="37"/>
        <v>99.78768577494692</v>
      </c>
      <c r="J757" s="143" t="s">
        <v>357</v>
      </c>
      <c r="K757" s="143"/>
      <c r="L757" s="94"/>
    </row>
    <row r="758" spans="1:12" s="97" customFormat="1" ht="18" customHeight="1">
      <c r="A758" s="87"/>
      <c r="B758" s="88"/>
      <c r="C758" s="126"/>
      <c r="D758" s="140">
        <v>4260</v>
      </c>
      <c r="E758" s="141"/>
      <c r="F758" s="121" t="s">
        <v>35</v>
      </c>
      <c r="G758" s="120">
        <v>5788</v>
      </c>
      <c r="H758" s="120">
        <v>4051</v>
      </c>
      <c r="I758" s="56">
        <f t="shared" si="37"/>
        <v>69.98963372494816</v>
      </c>
      <c r="J758" s="151" t="s">
        <v>358</v>
      </c>
      <c r="K758" s="151"/>
      <c r="L758" s="94"/>
    </row>
    <row r="759" spans="1:12" s="97" customFormat="1" ht="21" customHeight="1">
      <c r="A759" s="87"/>
      <c r="B759" s="88"/>
      <c r="C759" s="126"/>
      <c r="D759" s="140">
        <v>4270</v>
      </c>
      <c r="E759" s="141"/>
      <c r="F759" s="121" t="s">
        <v>37</v>
      </c>
      <c r="G759" s="120">
        <v>1009</v>
      </c>
      <c r="H759" s="120">
        <v>1000</v>
      </c>
      <c r="I759" s="56">
        <f t="shared" si="37"/>
        <v>99.10802775024777</v>
      </c>
      <c r="J759" s="143" t="s">
        <v>359</v>
      </c>
      <c r="K759" s="143"/>
      <c r="L759" s="94"/>
    </row>
    <row r="760" spans="1:12" s="97" customFormat="1" ht="20.25" customHeight="1">
      <c r="A760" s="87"/>
      <c r="B760" s="88"/>
      <c r="C760" s="126"/>
      <c r="D760" s="140">
        <v>4280</v>
      </c>
      <c r="E760" s="141"/>
      <c r="F760" s="121" t="s">
        <v>39</v>
      </c>
      <c r="G760" s="120">
        <v>400</v>
      </c>
      <c r="H760" s="120">
        <v>298</v>
      </c>
      <c r="I760" s="56">
        <f t="shared" si="37"/>
        <v>74.5</v>
      </c>
      <c r="J760" s="143" t="s">
        <v>40</v>
      </c>
      <c r="K760" s="143"/>
      <c r="L760" s="94"/>
    </row>
    <row r="761" spans="1:12" s="97" customFormat="1" ht="18.75" customHeight="1">
      <c r="A761" s="87"/>
      <c r="B761" s="88"/>
      <c r="C761" s="126"/>
      <c r="D761" s="140">
        <v>4300</v>
      </c>
      <c r="E761" s="141"/>
      <c r="F761" s="121" t="s">
        <v>360</v>
      </c>
      <c r="G761" s="120">
        <v>3793</v>
      </c>
      <c r="H761" s="120">
        <v>3225</v>
      </c>
      <c r="I761" s="56">
        <f t="shared" si="37"/>
        <v>85.02504613762194</v>
      </c>
      <c r="J761" s="143" t="s">
        <v>361</v>
      </c>
      <c r="K761" s="143"/>
      <c r="L761" s="94"/>
    </row>
    <row r="762" spans="1:12" s="97" customFormat="1" ht="18.75" customHeight="1">
      <c r="A762" s="87"/>
      <c r="B762" s="88"/>
      <c r="C762" s="218"/>
      <c r="D762" s="140">
        <v>4440</v>
      </c>
      <c r="E762" s="141"/>
      <c r="F762" s="121" t="s">
        <v>47</v>
      </c>
      <c r="G762" s="120">
        <v>8103</v>
      </c>
      <c r="H762" s="120">
        <v>8091</v>
      </c>
      <c r="I762" s="92">
        <f t="shared" si="37"/>
        <v>99.85190670122176</v>
      </c>
      <c r="J762" s="143" t="s">
        <v>106</v>
      </c>
      <c r="K762" s="143"/>
      <c r="L762" s="94"/>
    </row>
    <row r="763" spans="1:12" s="95" customFormat="1" ht="21" customHeight="1">
      <c r="A763" s="58"/>
      <c r="B763" s="61"/>
      <c r="C763" s="96">
        <v>80146</v>
      </c>
      <c r="D763" s="132"/>
      <c r="E763" s="61"/>
      <c r="F763" s="58" t="s">
        <v>53</v>
      </c>
      <c r="G763" s="49">
        <f>SUM(G764)</f>
        <v>100</v>
      </c>
      <c r="H763" s="49">
        <f>SUM(H764)</f>
        <v>100</v>
      </c>
      <c r="I763" s="83">
        <f t="shared" si="37"/>
        <v>100</v>
      </c>
      <c r="J763" s="153"/>
      <c r="K763" s="153"/>
      <c r="L763" s="94"/>
    </row>
    <row r="764" spans="1:12" s="95" customFormat="1" ht="18" customHeight="1">
      <c r="A764" s="87"/>
      <c r="B764" s="90"/>
      <c r="C764" s="96"/>
      <c r="D764" s="127">
        <v>4300</v>
      </c>
      <c r="E764" s="90"/>
      <c r="F764" s="87" t="s">
        <v>41</v>
      </c>
      <c r="G764" s="91">
        <v>100</v>
      </c>
      <c r="H764" s="91">
        <v>100</v>
      </c>
      <c r="I764" s="92">
        <f t="shared" si="37"/>
        <v>100</v>
      </c>
      <c r="J764" s="148" t="s">
        <v>334</v>
      </c>
      <c r="K764" s="148"/>
      <c r="L764" s="94"/>
    </row>
    <row r="765" spans="1:12" s="116" customFormat="1" ht="23.25" customHeight="1">
      <c r="A765" s="87"/>
      <c r="B765" s="87"/>
      <c r="C765" s="118"/>
      <c r="D765" s="87"/>
      <c r="E765" s="119"/>
      <c r="F765" s="87"/>
      <c r="G765" s="91"/>
      <c r="H765" s="91"/>
      <c r="I765" s="50"/>
      <c r="J765" s="109"/>
      <c r="K765" s="109"/>
      <c r="L765" s="85"/>
    </row>
    <row r="766" spans="1:12" s="82" customFormat="1" ht="18" customHeight="1">
      <c r="A766" s="75" t="s">
        <v>399</v>
      </c>
      <c r="B766" s="75"/>
      <c r="C766" s="110"/>
      <c r="D766" s="75"/>
      <c r="E766" s="111"/>
      <c r="F766" s="75" t="s">
        <v>400</v>
      </c>
      <c r="G766" s="112">
        <f>SUM(G767:G789)/2</f>
        <v>996907</v>
      </c>
      <c r="H766" s="112">
        <f>SUM(H767:H789)/2</f>
        <v>994094</v>
      </c>
      <c r="I766" s="113">
        <f aca="true" t="shared" si="38" ref="I766:I789">H766/G766*100</f>
        <v>99.71782723965225</v>
      </c>
      <c r="J766" s="81"/>
      <c r="K766" s="81"/>
      <c r="L766" s="7"/>
    </row>
    <row r="767" spans="1:12" s="95" customFormat="1" ht="18" customHeight="1">
      <c r="A767" s="58"/>
      <c r="B767" s="59"/>
      <c r="C767" s="60">
        <v>80104</v>
      </c>
      <c r="D767" s="59"/>
      <c r="E767" s="61"/>
      <c r="F767" s="58" t="s">
        <v>290</v>
      </c>
      <c r="G767" s="101">
        <f>SUM(G768:G782)</f>
        <v>965817</v>
      </c>
      <c r="H767" s="101">
        <f>SUM(H768:H782)</f>
        <v>963437</v>
      </c>
      <c r="I767" s="50">
        <f t="shared" si="38"/>
        <v>99.75357650569414</v>
      </c>
      <c r="J767" s="84"/>
      <c r="K767" s="84"/>
      <c r="L767" s="94"/>
    </row>
    <row r="768" spans="1:12" s="97" customFormat="1" ht="30" customHeight="1">
      <c r="A768" s="87"/>
      <c r="B768" s="88"/>
      <c r="C768" s="115"/>
      <c r="D768" s="140">
        <v>3020</v>
      </c>
      <c r="E768" s="141"/>
      <c r="F768" s="121" t="s">
        <v>91</v>
      </c>
      <c r="G768" s="120">
        <v>6921</v>
      </c>
      <c r="H768" s="120">
        <v>6699</v>
      </c>
      <c r="I768" s="92">
        <f t="shared" si="38"/>
        <v>96.79237104464673</v>
      </c>
      <c r="J768" s="143" t="s">
        <v>356</v>
      </c>
      <c r="K768" s="143"/>
      <c r="L768" s="94"/>
    </row>
    <row r="769" spans="1:12" s="97" customFormat="1" ht="29.25" customHeight="1">
      <c r="A769" s="87"/>
      <c r="B769" s="88"/>
      <c r="C769" s="126"/>
      <c r="D769" s="88">
        <v>4010</v>
      </c>
      <c r="E769" s="90"/>
      <c r="F769" s="87" t="s">
        <v>60</v>
      </c>
      <c r="G769" s="120">
        <v>635368</v>
      </c>
      <c r="H769" s="120">
        <v>635357</v>
      </c>
      <c r="I769" s="56">
        <f t="shared" si="38"/>
        <v>99.99826871985998</v>
      </c>
      <c r="J769" s="93" t="s">
        <v>93</v>
      </c>
      <c r="K769" s="93"/>
      <c r="L769" s="94"/>
    </row>
    <row r="770" spans="1:12" s="97" customFormat="1" ht="18" customHeight="1">
      <c r="A770" s="87"/>
      <c r="B770" s="88"/>
      <c r="C770" s="126"/>
      <c r="D770" s="140">
        <v>4040</v>
      </c>
      <c r="E770" s="141"/>
      <c r="F770" s="121" t="s">
        <v>26</v>
      </c>
      <c r="G770" s="120">
        <v>44807</v>
      </c>
      <c r="H770" s="120">
        <v>44807</v>
      </c>
      <c r="I770" s="56">
        <f t="shared" si="38"/>
        <v>100</v>
      </c>
      <c r="J770" s="143" t="s">
        <v>109</v>
      </c>
      <c r="K770" s="143"/>
      <c r="L770" s="94"/>
    </row>
    <row r="771" spans="1:12" s="97" customFormat="1" ht="18" customHeight="1">
      <c r="A771" s="87"/>
      <c r="B771" s="88"/>
      <c r="C771" s="126"/>
      <c r="D771" s="140">
        <v>4110</v>
      </c>
      <c r="E771" s="141"/>
      <c r="F771" s="121" t="s">
        <v>28</v>
      </c>
      <c r="G771" s="120">
        <v>114435</v>
      </c>
      <c r="H771" s="120">
        <v>114310</v>
      </c>
      <c r="I771" s="56">
        <f t="shared" si="38"/>
        <v>99.89076768471185</v>
      </c>
      <c r="J771" s="143" t="s">
        <v>95</v>
      </c>
      <c r="K771" s="143"/>
      <c r="L771" s="94"/>
    </row>
    <row r="772" spans="1:12" s="97" customFormat="1" ht="17.25" customHeight="1">
      <c r="A772" s="87"/>
      <c r="B772" s="88"/>
      <c r="C772" s="126"/>
      <c r="D772" s="140">
        <v>4120</v>
      </c>
      <c r="E772" s="141"/>
      <c r="F772" s="121" t="s">
        <v>30</v>
      </c>
      <c r="G772" s="120">
        <v>15911</v>
      </c>
      <c r="H772" s="120">
        <v>15907</v>
      </c>
      <c r="I772" s="56">
        <f t="shared" si="38"/>
        <v>99.97486015963798</v>
      </c>
      <c r="J772" s="143" t="s">
        <v>96</v>
      </c>
      <c r="K772" s="143"/>
      <c r="L772" s="94"/>
    </row>
    <row r="773" spans="1:12" s="97" customFormat="1" ht="17.25" customHeight="1">
      <c r="A773" s="87"/>
      <c r="B773" s="88"/>
      <c r="C773" s="126"/>
      <c r="D773" s="140">
        <v>4140</v>
      </c>
      <c r="E773" s="141"/>
      <c r="F773" s="121" t="s">
        <v>110</v>
      </c>
      <c r="G773" s="120">
        <v>4000</v>
      </c>
      <c r="H773" s="120">
        <v>3859</v>
      </c>
      <c r="I773" s="56">
        <f t="shared" si="38"/>
        <v>96.475</v>
      </c>
      <c r="J773" s="143" t="s">
        <v>401</v>
      </c>
      <c r="K773" s="143"/>
      <c r="L773" s="94"/>
    </row>
    <row r="774" spans="1:12" s="97" customFormat="1" ht="17.25" customHeight="1">
      <c r="A774" s="87"/>
      <c r="B774" s="88"/>
      <c r="C774" s="126"/>
      <c r="D774" s="140">
        <v>4210</v>
      </c>
      <c r="E774" s="141"/>
      <c r="F774" s="121" t="s">
        <v>31</v>
      </c>
      <c r="G774" s="120">
        <v>10278</v>
      </c>
      <c r="H774" s="120">
        <v>10277</v>
      </c>
      <c r="I774" s="56">
        <f t="shared" si="38"/>
        <v>99.99027048063826</v>
      </c>
      <c r="J774" s="143" t="s">
        <v>369</v>
      </c>
      <c r="K774" s="143"/>
      <c r="L774" s="94"/>
    </row>
    <row r="775" spans="1:12" s="97" customFormat="1" ht="18" customHeight="1">
      <c r="A775" s="87"/>
      <c r="B775" s="88"/>
      <c r="C775" s="126"/>
      <c r="D775" s="140">
        <v>4240</v>
      </c>
      <c r="E775" s="141"/>
      <c r="F775" s="121" t="s">
        <v>33</v>
      </c>
      <c r="G775" s="120">
        <v>1650</v>
      </c>
      <c r="H775" s="120">
        <v>1650</v>
      </c>
      <c r="I775" s="56">
        <f t="shared" si="38"/>
        <v>100</v>
      </c>
      <c r="J775" s="143" t="s">
        <v>357</v>
      </c>
      <c r="K775" s="143"/>
      <c r="L775" s="94"/>
    </row>
    <row r="776" spans="1:12" s="97" customFormat="1" ht="18" customHeight="1">
      <c r="A776" s="87"/>
      <c r="B776" s="88"/>
      <c r="C776" s="126"/>
      <c r="D776" s="140">
        <v>4260</v>
      </c>
      <c r="E776" s="141"/>
      <c r="F776" s="121" t="s">
        <v>35</v>
      </c>
      <c r="G776" s="120">
        <v>77100</v>
      </c>
      <c r="H776" s="120">
        <v>76936</v>
      </c>
      <c r="I776" s="56">
        <f t="shared" si="38"/>
        <v>99.78728923476005</v>
      </c>
      <c r="J776" s="143" t="s">
        <v>402</v>
      </c>
      <c r="K776" s="143"/>
      <c r="L776" s="94"/>
    </row>
    <row r="777" spans="1:12" s="97" customFormat="1" ht="30" customHeight="1">
      <c r="A777" s="87"/>
      <c r="B777" s="88"/>
      <c r="C777" s="126"/>
      <c r="D777" s="140">
        <v>4270</v>
      </c>
      <c r="E777" s="141"/>
      <c r="F777" s="121" t="s">
        <v>37</v>
      </c>
      <c r="G777" s="120">
        <v>7500</v>
      </c>
      <c r="H777" s="120">
        <v>7462</v>
      </c>
      <c r="I777" s="56">
        <f t="shared" si="38"/>
        <v>99.49333333333334</v>
      </c>
      <c r="J777" s="143" t="s">
        <v>403</v>
      </c>
      <c r="K777" s="143"/>
      <c r="L777" s="94"/>
    </row>
    <row r="778" spans="1:12" s="97" customFormat="1" ht="21" customHeight="1">
      <c r="A778" s="87"/>
      <c r="B778" s="88"/>
      <c r="C778" s="126"/>
      <c r="D778" s="140">
        <v>4280</v>
      </c>
      <c r="E778" s="141"/>
      <c r="F778" s="121" t="s">
        <v>39</v>
      </c>
      <c r="G778" s="120">
        <v>1500</v>
      </c>
      <c r="H778" s="120">
        <v>1500</v>
      </c>
      <c r="I778" s="56">
        <f t="shared" si="38"/>
        <v>100</v>
      </c>
      <c r="J778" s="143" t="s">
        <v>40</v>
      </c>
      <c r="K778" s="143"/>
      <c r="L778" s="94"/>
    </row>
    <row r="779" spans="1:12" s="97" customFormat="1" ht="18" customHeight="1">
      <c r="A779" s="87"/>
      <c r="B779" s="88"/>
      <c r="C779" s="126"/>
      <c r="D779" s="140">
        <v>4300</v>
      </c>
      <c r="E779" s="141"/>
      <c r="F779" s="121" t="s">
        <v>360</v>
      </c>
      <c r="G779" s="120">
        <v>7500</v>
      </c>
      <c r="H779" s="120">
        <v>6436</v>
      </c>
      <c r="I779" s="56">
        <f t="shared" si="38"/>
        <v>85.81333333333333</v>
      </c>
      <c r="J779" s="143" t="s">
        <v>361</v>
      </c>
      <c r="K779" s="143"/>
      <c r="L779" s="94"/>
    </row>
    <row r="780" spans="1:12" s="97" customFormat="1" ht="18.75" customHeight="1">
      <c r="A780" s="87"/>
      <c r="B780" s="88"/>
      <c r="C780" s="126"/>
      <c r="D780" s="140">
        <v>4410</v>
      </c>
      <c r="E780" s="141"/>
      <c r="F780" s="121" t="s">
        <v>67</v>
      </c>
      <c r="G780" s="120">
        <v>610</v>
      </c>
      <c r="H780" s="120">
        <v>0</v>
      </c>
      <c r="I780" s="56">
        <f t="shared" si="38"/>
        <v>0</v>
      </c>
      <c r="J780" s="143" t="s">
        <v>393</v>
      </c>
      <c r="K780" s="143"/>
      <c r="L780" s="94"/>
    </row>
    <row r="781" spans="1:12" s="97" customFormat="1" ht="18.75" customHeight="1">
      <c r="A781" s="87"/>
      <c r="B781" s="88"/>
      <c r="C781" s="126"/>
      <c r="D781" s="140">
        <v>4430</v>
      </c>
      <c r="E781" s="141"/>
      <c r="F781" s="121" t="s">
        <v>45</v>
      </c>
      <c r="G781" s="120">
        <v>182</v>
      </c>
      <c r="H781" s="120">
        <v>182</v>
      </c>
      <c r="I781" s="56">
        <f t="shared" si="38"/>
        <v>100</v>
      </c>
      <c r="J781" s="117" t="s">
        <v>102</v>
      </c>
      <c r="K781" s="117"/>
      <c r="L781" s="94"/>
    </row>
    <row r="782" spans="1:12" s="97" customFormat="1" ht="19.5" customHeight="1">
      <c r="A782" s="87"/>
      <c r="B782" s="88"/>
      <c r="C782" s="218"/>
      <c r="D782" s="140">
        <v>4440</v>
      </c>
      <c r="E782" s="141"/>
      <c r="F782" s="121" t="s">
        <v>47</v>
      </c>
      <c r="G782" s="120">
        <v>38055</v>
      </c>
      <c r="H782" s="120">
        <v>38055</v>
      </c>
      <c r="I782" s="92">
        <f t="shared" si="38"/>
        <v>100</v>
      </c>
      <c r="J782" s="143" t="s">
        <v>106</v>
      </c>
      <c r="K782" s="143"/>
      <c r="L782" s="94"/>
    </row>
    <row r="783" spans="1:12" s="186" customFormat="1" ht="19.5" customHeight="1">
      <c r="A783" s="58"/>
      <c r="B783" s="59"/>
      <c r="C783" s="66"/>
      <c r="D783" s="66"/>
      <c r="E783" s="68"/>
      <c r="F783" s="188" t="s">
        <v>53</v>
      </c>
      <c r="G783" s="134">
        <f>SUM(G784:G789)</f>
        <v>31090</v>
      </c>
      <c r="H783" s="134">
        <f>SUM(H784:H789)</f>
        <v>30657</v>
      </c>
      <c r="I783" s="83">
        <f t="shared" si="38"/>
        <v>98.6072692183982</v>
      </c>
      <c r="J783" s="153"/>
      <c r="K783" s="153"/>
      <c r="L783" s="94"/>
    </row>
    <row r="784" spans="1:12" s="138" customFormat="1" ht="30.75" customHeight="1">
      <c r="A784" s="87"/>
      <c r="B784" s="88"/>
      <c r="C784" s="140"/>
      <c r="D784" s="88">
        <v>4010</v>
      </c>
      <c r="E784" s="141"/>
      <c r="F784" s="146" t="s">
        <v>60</v>
      </c>
      <c r="G784" s="147">
        <v>24427</v>
      </c>
      <c r="H784" s="147">
        <v>24346</v>
      </c>
      <c r="I784" s="92">
        <f t="shared" si="38"/>
        <v>99.66839972161952</v>
      </c>
      <c r="J784" s="117" t="s">
        <v>196</v>
      </c>
      <c r="K784" s="117"/>
      <c r="L784" s="94"/>
    </row>
    <row r="785" spans="1:12" s="138" customFormat="1" ht="18" customHeight="1">
      <c r="A785" s="87"/>
      <c r="B785" s="88"/>
      <c r="C785" s="140"/>
      <c r="D785" s="140">
        <v>4110</v>
      </c>
      <c r="E785" s="141"/>
      <c r="F785" s="146" t="s">
        <v>28</v>
      </c>
      <c r="G785" s="147">
        <v>4235</v>
      </c>
      <c r="H785" s="147">
        <v>4235</v>
      </c>
      <c r="I785" s="92">
        <f t="shared" si="38"/>
        <v>100</v>
      </c>
      <c r="J785" s="117" t="s">
        <v>197</v>
      </c>
      <c r="K785" s="117"/>
      <c r="L785" s="94"/>
    </row>
    <row r="786" spans="1:12" s="138" customFormat="1" ht="19.5" customHeight="1">
      <c r="A786" s="87"/>
      <c r="B786" s="88"/>
      <c r="C786" s="140"/>
      <c r="D786" s="140">
        <v>4120</v>
      </c>
      <c r="E786" s="141"/>
      <c r="F786" s="146" t="s">
        <v>30</v>
      </c>
      <c r="G786" s="147">
        <v>578</v>
      </c>
      <c r="H786" s="147">
        <v>577</v>
      </c>
      <c r="I786" s="92">
        <f t="shared" si="38"/>
        <v>99.82698961937716</v>
      </c>
      <c r="J786" s="117" t="s">
        <v>96</v>
      </c>
      <c r="K786" s="117"/>
      <c r="L786" s="94"/>
    </row>
    <row r="787" spans="1:12" s="138" customFormat="1" ht="18" customHeight="1">
      <c r="A787" s="87"/>
      <c r="B787" s="88"/>
      <c r="C787" s="140"/>
      <c r="D787" s="140">
        <v>4210</v>
      </c>
      <c r="E787" s="141"/>
      <c r="F787" s="146" t="s">
        <v>31</v>
      </c>
      <c r="G787" s="147">
        <v>500</v>
      </c>
      <c r="H787" s="147">
        <f>500-1</f>
        <v>499</v>
      </c>
      <c r="I787" s="92">
        <f t="shared" si="38"/>
        <v>99.8</v>
      </c>
      <c r="J787" s="117" t="s">
        <v>118</v>
      </c>
      <c r="K787" s="117"/>
      <c r="L787" s="94"/>
    </row>
    <row r="788" spans="1:12" s="138" customFormat="1" ht="45.75" customHeight="1">
      <c r="A788" s="87"/>
      <c r="B788" s="88"/>
      <c r="C788" s="140"/>
      <c r="D788" s="140">
        <v>4300</v>
      </c>
      <c r="E788" s="141"/>
      <c r="F788" s="146" t="s">
        <v>41</v>
      </c>
      <c r="G788" s="147">
        <v>650</v>
      </c>
      <c r="H788" s="147">
        <v>300</v>
      </c>
      <c r="I788" s="92">
        <f t="shared" si="38"/>
        <v>46.15384615384615</v>
      </c>
      <c r="J788" s="117" t="s">
        <v>404</v>
      </c>
      <c r="K788" s="117"/>
      <c r="L788" s="94"/>
    </row>
    <row r="789" spans="1:12" s="138" customFormat="1" ht="18" customHeight="1">
      <c r="A789" s="87"/>
      <c r="B789" s="88"/>
      <c r="C789" s="140"/>
      <c r="D789" s="140">
        <v>4410</v>
      </c>
      <c r="E789" s="141"/>
      <c r="F789" s="87" t="s">
        <v>67</v>
      </c>
      <c r="G789" s="137">
        <v>700</v>
      </c>
      <c r="H789" s="137">
        <v>700</v>
      </c>
      <c r="I789" s="92">
        <f t="shared" si="38"/>
        <v>100</v>
      </c>
      <c r="J789" s="121" t="s">
        <v>405</v>
      </c>
      <c r="K789" s="121"/>
      <c r="L789" s="94"/>
    </row>
    <row r="790" spans="1:12" s="12" customFormat="1" ht="18" customHeight="1">
      <c r="A790" s="105"/>
      <c r="B790" s="105"/>
      <c r="C790" s="106"/>
      <c r="D790" s="105"/>
      <c r="E790" s="107"/>
      <c r="F790" s="105"/>
      <c r="G790" s="108"/>
      <c r="H790" s="108"/>
      <c r="I790" s="50"/>
      <c r="J790" s="109"/>
      <c r="K790" s="109"/>
      <c r="L790" s="7"/>
    </row>
    <row r="791" spans="1:12" s="82" customFormat="1" ht="18" customHeight="1">
      <c r="A791" s="75" t="s">
        <v>406</v>
      </c>
      <c r="B791" s="75"/>
      <c r="C791" s="110"/>
      <c r="D791" s="75"/>
      <c r="E791" s="111"/>
      <c r="F791" s="75" t="s">
        <v>407</v>
      </c>
      <c r="G791" s="112">
        <f>SUM(G792:G807)/2</f>
        <v>562536</v>
      </c>
      <c r="H791" s="112">
        <f>SUM(H792:H807)/2</f>
        <v>560418</v>
      </c>
      <c r="I791" s="113">
        <f aca="true" t="shared" si="39" ref="I791:I807">H791/G791*100</f>
        <v>99.62349076325782</v>
      </c>
      <c r="J791" s="81"/>
      <c r="K791" s="81"/>
      <c r="L791" s="7"/>
    </row>
    <row r="792" spans="1:12" s="95" customFormat="1" ht="18.75" customHeight="1">
      <c r="A792" s="58"/>
      <c r="B792" s="59"/>
      <c r="C792" s="60">
        <v>80104</v>
      </c>
      <c r="D792" s="59"/>
      <c r="E792" s="61"/>
      <c r="F792" s="58" t="s">
        <v>290</v>
      </c>
      <c r="G792" s="49">
        <f>SUM(G793:G805)</f>
        <v>561736</v>
      </c>
      <c r="H792" s="49">
        <f>SUM(H793:H805)</f>
        <v>559762</v>
      </c>
      <c r="I792" s="83">
        <f t="shared" si="39"/>
        <v>99.64858937294387</v>
      </c>
      <c r="J792" s="103"/>
      <c r="K792" s="103"/>
      <c r="L792" s="94"/>
    </row>
    <row r="793" spans="1:12" s="97" customFormat="1" ht="30.75" customHeight="1">
      <c r="A793" s="87"/>
      <c r="B793" s="88"/>
      <c r="C793" s="115"/>
      <c r="D793" s="140">
        <v>3020</v>
      </c>
      <c r="E793" s="141"/>
      <c r="F793" s="121" t="s">
        <v>91</v>
      </c>
      <c r="G793" s="123">
        <v>4131</v>
      </c>
      <c r="H793" s="123">
        <v>4128</v>
      </c>
      <c r="I793" s="133">
        <f t="shared" si="39"/>
        <v>99.9273783587509</v>
      </c>
      <c r="J793" s="143" t="s">
        <v>356</v>
      </c>
      <c r="K793" s="143"/>
      <c r="L793" s="94"/>
    </row>
    <row r="794" spans="1:12" s="97" customFormat="1" ht="31.5" customHeight="1">
      <c r="A794" s="87"/>
      <c r="B794" s="88"/>
      <c r="C794" s="126"/>
      <c r="D794" s="88">
        <v>4010</v>
      </c>
      <c r="E794" s="90"/>
      <c r="F794" s="87" t="s">
        <v>60</v>
      </c>
      <c r="G794" s="120">
        <v>383226</v>
      </c>
      <c r="H794" s="120">
        <v>383126</v>
      </c>
      <c r="I794" s="56">
        <f t="shared" si="39"/>
        <v>99.97390573708465</v>
      </c>
      <c r="J794" s="93" t="s">
        <v>93</v>
      </c>
      <c r="K794" s="93"/>
      <c r="L794" s="94"/>
    </row>
    <row r="795" spans="1:12" s="97" customFormat="1" ht="18.75" customHeight="1">
      <c r="A795" s="87"/>
      <c r="B795" s="88"/>
      <c r="C795" s="126"/>
      <c r="D795" s="140">
        <v>4040</v>
      </c>
      <c r="E795" s="141"/>
      <c r="F795" s="121" t="s">
        <v>26</v>
      </c>
      <c r="G795" s="120">
        <v>24652</v>
      </c>
      <c r="H795" s="120">
        <v>24652</v>
      </c>
      <c r="I795" s="56">
        <f t="shared" si="39"/>
        <v>100</v>
      </c>
      <c r="J795" s="143" t="s">
        <v>109</v>
      </c>
      <c r="K795" s="143"/>
      <c r="L795" s="94"/>
    </row>
    <row r="796" spans="1:12" s="97" customFormat="1" ht="18.75" customHeight="1">
      <c r="A796" s="87"/>
      <c r="B796" s="88"/>
      <c r="C796" s="126"/>
      <c r="D796" s="140">
        <v>4110</v>
      </c>
      <c r="E796" s="141"/>
      <c r="F796" s="121" t="s">
        <v>28</v>
      </c>
      <c r="G796" s="120">
        <v>67278</v>
      </c>
      <c r="H796" s="120">
        <v>67274</v>
      </c>
      <c r="I796" s="92">
        <f t="shared" si="39"/>
        <v>99.99405452005114</v>
      </c>
      <c r="J796" s="143" t="s">
        <v>95</v>
      </c>
      <c r="K796" s="143"/>
      <c r="L796" s="94"/>
    </row>
    <row r="797" spans="1:12" s="97" customFormat="1" ht="18.75" customHeight="1">
      <c r="A797" s="87"/>
      <c r="B797" s="88"/>
      <c r="C797" s="126"/>
      <c r="D797" s="140">
        <v>4120</v>
      </c>
      <c r="E797" s="141"/>
      <c r="F797" s="121" t="s">
        <v>30</v>
      </c>
      <c r="G797" s="123">
        <v>9462</v>
      </c>
      <c r="H797" s="123">
        <v>9444</v>
      </c>
      <c r="I797" s="124">
        <f t="shared" si="39"/>
        <v>99.80976537729866</v>
      </c>
      <c r="J797" s="143" t="s">
        <v>96</v>
      </c>
      <c r="K797" s="143"/>
      <c r="L797" s="94"/>
    </row>
    <row r="798" spans="1:12" s="97" customFormat="1" ht="18" customHeight="1">
      <c r="A798" s="87"/>
      <c r="B798" s="88"/>
      <c r="C798" s="126"/>
      <c r="D798" s="140">
        <v>4210</v>
      </c>
      <c r="E798" s="141"/>
      <c r="F798" s="121" t="s">
        <v>31</v>
      </c>
      <c r="G798" s="120">
        <v>5500</v>
      </c>
      <c r="H798" s="120">
        <v>5458</v>
      </c>
      <c r="I798" s="56">
        <f t="shared" si="39"/>
        <v>99.23636363636363</v>
      </c>
      <c r="J798" s="143" t="s">
        <v>369</v>
      </c>
      <c r="K798" s="143"/>
      <c r="L798" s="94"/>
    </row>
    <row r="799" spans="1:12" s="97" customFormat="1" ht="18" customHeight="1">
      <c r="A799" s="87"/>
      <c r="B799" s="88"/>
      <c r="C799" s="126"/>
      <c r="D799" s="140">
        <v>4240</v>
      </c>
      <c r="E799" s="141"/>
      <c r="F799" s="121" t="s">
        <v>33</v>
      </c>
      <c r="G799" s="120">
        <v>943</v>
      </c>
      <c r="H799" s="120">
        <v>940</v>
      </c>
      <c r="I799" s="56">
        <f t="shared" si="39"/>
        <v>99.68186638388123</v>
      </c>
      <c r="J799" s="143" t="s">
        <v>357</v>
      </c>
      <c r="K799" s="143"/>
      <c r="L799" s="94"/>
    </row>
    <row r="800" spans="1:12" s="97" customFormat="1" ht="18.75" customHeight="1">
      <c r="A800" s="87"/>
      <c r="B800" s="88"/>
      <c r="C800" s="126"/>
      <c r="D800" s="140">
        <v>4260</v>
      </c>
      <c r="E800" s="141"/>
      <c r="F800" s="121" t="s">
        <v>35</v>
      </c>
      <c r="G800" s="120">
        <v>29167</v>
      </c>
      <c r="H800" s="120">
        <v>27762</v>
      </c>
      <c r="I800" s="56">
        <f t="shared" si="39"/>
        <v>95.18291219528919</v>
      </c>
      <c r="J800" s="151" t="s">
        <v>358</v>
      </c>
      <c r="K800" s="151"/>
      <c r="L800" s="94"/>
    </row>
    <row r="801" spans="1:12" s="97" customFormat="1" ht="18.75" customHeight="1">
      <c r="A801" s="87"/>
      <c r="B801" s="88"/>
      <c r="C801" s="126"/>
      <c r="D801" s="140">
        <v>4270</v>
      </c>
      <c r="E801" s="141"/>
      <c r="F801" s="121" t="s">
        <v>37</v>
      </c>
      <c r="G801" s="120">
        <v>5113</v>
      </c>
      <c r="H801" s="120">
        <f>5112-1</f>
        <v>5111</v>
      </c>
      <c r="I801" s="56">
        <f t="shared" si="39"/>
        <v>99.96088402112264</v>
      </c>
      <c r="J801" s="143" t="s">
        <v>359</v>
      </c>
      <c r="K801" s="143"/>
      <c r="L801" s="94"/>
    </row>
    <row r="802" spans="1:12" s="97" customFormat="1" ht="18.75" customHeight="1">
      <c r="A802" s="87"/>
      <c r="B802" s="88"/>
      <c r="C802" s="126"/>
      <c r="D802" s="140">
        <v>4280</v>
      </c>
      <c r="E802" s="141"/>
      <c r="F802" s="121" t="s">
        <v>39</v>
      </c>
      <c r="G802" s="120">
        <v>1400</v>
      </c>
      <c r="H802" s="120">
        <v>1315</v>
      </c>
      <c r="I802" s="56">
        <f t="shared" si="39"/>
        <v>93.92857142857143</v>
      </c>
      <c r="J802" s="143" t="s">
        <v>40</v>
      </c>
      <c r="K802" s="143"/>
      <c r="L802" s="94"/>
    </row>
    <row r="803" spans="1:12" s="97" customFormat="1" ht="18.75" customHeight="1">
      <c r="A803" s="87"/>
      <c r="B803" s="88"/>
      <c r="C803" s="126"/>
      <c r="D803" s="140">
        <v>4300</v>
      </c>
      <c r="E803" s="141"/>
      <c r="F803" s="121" t="s">
        <v>360</v>
      </c>
      <c r="G803" s="120">
        <v>8564</v>
      </c>
      <c r="H803" s="120">
        <v>8254</v>
      </c>
      <c r="I803" s="56">
        <f t="shared" si="39"/>
        <v>96.38019617001402</v>
      </c>
      <c r="J803" s="143" t="s">
        <v>361</v>
      </c>
      <c r="K803" s="143"/>
      <c r="L803" s="94"/>
    </row>
    <row r="804" spans="1:12" s="97" customFormat="1" ht="18.75" customHeight="1">
      <c r="A804" s="87"/>
      <c r="B804" s="88"/>
      <c r="C804" s="126"/>
      <c r="D804" s="140">
        <v>4430</v>
      </c>
      <c r="E804" s="141"/>
      <c r="F804" s="121" t="s">
        <v>45</v>
      </c>
      <c r="G804" s="120">
        <v>37</v>
      </c>
      <c r="H804" s="120">
        <v>37</v>
      </c>
      <c r="I804" s="92">
        <f t="shared" si="39"/>
        <v>100</v>
      </c>
      <c r="J804" s="143" t="s">
        <v>102</v>
      </c>
      <c r="K804" s="143"/>
      <c r="L804" s="94"/>
    </row>
    <row r="805" spans="1:12" s="97" customFormat="1" ht="18" customHeight="1">
      <c r="A805" s="87"/>
      <c r="B805" s="88"/>
      <c r="C805" s="218"/>
      <c r="D805" s="140">
        <v>4440</v>
      </c>
      <c r="E805" s="141"/>
      <c r="F805" s="121" t="s">
        <v>47</v>
      </c>
      <c r="G805" s="120">
        <v>22263</v>
      </c>
      <c r="H805" s="120">
        <v>22261</v>
      </c>
      <c r="I805" s="92">
        <f t="shared" si="39"/>
        <v>99.99101648475049</v>
      </c>
      <c r="J805" s="143" t="s">
        <v>106</v>
      </c>
      <c r="K805" s="143"/>
      <c r="L805" s="94"/>
    </row>
    <row r="806" spans="1:12" s="95" customFormat="1" ht="18.75" customHeight="1">
      <c r="A806" s="58"/>
      <c r="B806" s="61"/>
      <c r="C806" s="96">
        <v>80146</v>
      </c>
      <c r="D806" s="132"/>
      <c r="E806" s="61"/>
      <c r="F806" s="58" t="s">
        <v>53</v>
      </c>
      <c r="G806" s="49">
        <f>SUM(G807)</f>
        <v>800</v>
      </c>
      <c r="H806" s="49">
        <f>SUM(H807)</f>
        <v>656</v>
      </c>
      <c r="I806" s="83">
        <f t="shared" si="39"/>
        <v>82</v>
      </c>
      <c r="J806" s="153"/>
      <c r="K806" s="153"/>
      <c r="L806" s="94"/>
    </row>
    <row r="807" spans="1:12" s="95" customFormat="1" ht="18" customHeight="1">
      <c r="A807" s="87"/>
      <c r="B807" s="90"/>
      <c r="C807" s="96"/>
      <c r="D807" s="127">
        <v>4300</v>
      </c>
      <c r="E807" s="90"/>
      <c r="F807" s="87" t="s">
        <v>41</v>
      </c>
      <c r="G807" s="91">
        <v>800</v>
      </c>
      <c r="H807" s="91">
        <v>656</v>
      </c>
      <c r="I807" s="92">
        <f t="shared" si="39"/>
        <v>82</v>
      </c>
      <c r="J807" s="148" t="s">
        <v>408</v>
      </c>
      <c r="K807" s="148"/>
      <c r="L807" s="94"/>
    </row>
    <row r="808" spans="1:12" s="116" customFormat="1" ht="18" customHeight="1">
      <c r="A808" s="87"/>
      <c r="B808" s="87"/>
      <c r="C808" s="118"/>
      <c r="D808" s="87"/>
      <c r="E808" s="119"/>
      <c r="F808" s="87"/>
      <c r="G808" s="91"/>
      <c r="H808" s="91"/>
      <c r="I808" s="50"/>
      <c r="J808" s="109"/>
      <c r="K808" s="109"/>
      <c r="L808" s="85"/>
    </row>
    <row r="809" spans="1:12" s="82" customFormat="1" ht="18.75" customHeight="1">
      <c r="A809" s="75" t="s">
        <v>409</v>
      </c>
      <c r="B809" s="75"/>
      <c r="C809" s="110"/>
      <c r="D809" s="75"/>
      <c r="E809" s="111"/>
      <c r="F809" s="75" t="s">
        <v>410</v>
      </c>
      <c r="G809" s="112">
        <f>SUM(G810:G822)/2</f>
        <v>99911</v>
      </c>
      <c r="H809" s="112">
        <f>SUM(H810:H822)/2</f>
        <v>99321</v>
      </c>
      <c r="I809" s="113">
        <f aca="true" t="shared" si="40" ref="I809:I822">H809/G809*100</f>
        <v>99.40947443224469</v>
      </c>
      <c r="J809" s="81"/>
      <c r="K809" s="81"/>
      <c r="L809" s="7"/>
    </row>
    <row r="810" spans="1:12" s="95" customFormat="1" ht="18" customHeight="1">
      <c r="A810" s="58"/>
      <c r="B810" s="59"/>
      <c r="C810" s="60">
        <v>80104</v>
      </c>
      <c r="D810" s="59"/>
      <c r="E810" s="61"/>
      <c r="F810" s="58" t="s">
        <v>290</v>
      </c>
      <c r="G810" s="101">
        <f>SUM(G811:G822)</f>
        <v>99911</v>
      </c>
      <c r="H810" s="101">
        <f>SUM(H811:H822)</f>
        <v>99321</v>
      </c>
      <c r="I810" s="50">
        <f t="shared" si="40"/>
        <v>99.40947443224469</v>
      </c>
      <c r="J810" s="84"/>
      <c r="K810" s="84"/>
      <c r="L810" s="94"/>
    </row>
    <row r="811" spans="1:12" s="97" customFormat="1" ht="28.5" customHeight="1">
      <c r="A811" s="87"/>
      <c r="B811" s="88"/>
      <c r="C811" s="115"/>
      <c r="D811" s="140">
        <v>3020</v>
      </c>
      <c r="E811" s="141"/>
      <c r="F811" s="121" t="s">
        <v>91</v>
      </c>
      <c r="G811" s="120">
        <v>367</v>
      </c>
      <c r="H811" s="120">
        <v>366</v>
      </c>
      <c r="I811" s="56">
        <f t="shared" si="40"/>
        <v>99.72752043596729</v>
      </c>
      <c r="J811" s="143" t="s">
        <v>356</v>
      </c>
      <c r="K811" s="143"/>
      <c r="L811" s="94"/>
    </row>
    <row r="812" spans="1:12" s="97" customFormat="1" ht="30.75" customHeight="1">
      <c r="A812" s="87"/>
      <c r="B812" s="88"/>
      <c r="C812" s="126"/>
      <c r="D812" s="88">
        <v>4010</v>
      </c>
      <c r="E812" s="90"/>
      <c r="F812" s="87" t="s">
        <v>60</v>
      </c>
      <c r="G812" s="120">
        <v>69814</v>
      </c>
      <c r="H812" s="120">
        <v>69416</v>
      </c>
      <c r="I812" s="56">
        <f t="shared" si="40"/>
        <v>99.4299137708769</v>
      </c>
      <c r="J812" s="93" t="s">
        <v>93</v>
      </c>
      <c r="K812" s="93"/>
      <c r="L812" s="94"/>
    </row>
    <row r="813" spans="1:12" s="97" customFormat="1" ht="18" customHeight="1">
      <c r="A813" s="87"/>
      <c r="B813" s="88"/>
      <c r="C813" s="126"/>
      <c r="D813" s="140">
        <v>4040</v>
      </c>
      <c r="E813" s="141"/>
      <c r="F813" s="121" t="s">
        <v>26</v>
      </c>
      <c r="G813" s="120">
        <v>5627</v>
      </c>
      <c r="H813" s="120">
        <v>5627</v>
      </c>
      <c r="I813" s="56">
        <f t="shared" si="40"/>
        <v>100</v>
      </c>
      <c r="J813" s="143" t="s">
        <v>109</v>
      </c>
      <c r="K813" s="143"/>
      <c r="L813" s="94"/>
    </row>
    <row r="814" spans="1:12" s="97" customFormat="1" ht="18" customHeight="1">
      <c r="A814" s="87"/>
      <c r="B814" s="88"/>
      <c r="C814" s="126"/>
      <c r="D814" s="140">
        <v>4110</v>
      </c>
      <c r="E814" s="141"/>
      <c r="F814" s="121" t="s">
        <v>28</v>
      </c>
      <c r="G814" s="120">
        <v>11354</v>
      </c>
      <c r="H814" s="120">
        <v>11346</v>
      </c>
      <c r="I814" s="56">
        <f t="shared" si="40"/>
        <v>99.9295402501321</v>
      </c>
      <c r="J814" s="143" t="s">
        <v>95</v>
      </c>
      <c r="K814" s="143"/>
      <c r="L814" s="94"/>
    </row>
    <row r="815" spans="1:12" s="97" customFormat="1" ht="18.75" customHeight="1">
      <c r="A815" s="87"/>
      <c r="B815" s="88"/>
      <c r="C815" s="126"/>
      <c r="D815" s="140">
        <v>4120</v>
      </c>
      <c r="E815" s="141"/>
      <c r="F815" s="121" t="s">
        <v>30</v>
      </c>
      <c r="G815" s="120">
        <v>1701</v>
      </c>
      <c r="H815" s="120">
        <v>1688</v>
      </c>
      <c r="I815" s="56">
        <f t="shared" si="40"/>
        <v>99.23574368018812</v>
      </c>
      <c r="J815" s="143" t="s">
        <v>96</v>
      </c>
      <c r="K815" s="143"/>
      <c r="L815" s="94"/>
    </row>
    <row r="816" spans="1:12" s="97" customFormat="1" ht="18" customHeight="1">
      <c r="A816" s="87"/>
      <c r="B816" s="88"/>
      <c r="C816" s="126"/>
      <c r="D816" s="140">
        <v>4210</v>
      </c>
      <c r="E816" s="141"/>
      <c r="F816" s="121" t="s">
        <v>31</v>
      </c>
      <c r="G816" s="120">
        <v>2294</v>
      </c>
      <c r="H816" s="120">
        <v>2270</v>
      </c>
      <c r="I816" s="56">
        <f t="shared" si="40"/>
        <v>98.9537925021796</v>
      </c>
      <c r="J816" s="148" t="s">
        <v>373</v>
      </c>
      <c r="K816" s="148"/>
      <c r="L816" s="94"/>
    </row>
    <row r="817" spans="1:12" s="97" customFormat="1" ht="18.75" customHeight="1">
      <c r="A817" s="87"/>
      <c r="B817" s="88"/>
      <c r="C817" s="126"/>
      <c r="D817" s="140">
        <v>4240</v>
      </c>
      <c r="E817" s="141"/>
      <c r="F817" s="121" t="s">
        <v>33</v>
      </c>
      <c r="G817" s="123">
        <v>236</v>
      </c>
      <c r="H817" s="123">
        <v>235</v>
      </c>
      <c r="I817" s="124">
        <f t="shared" si="40"/>
        <v>99.57627118644068</v>
      </c>
      <c r="J817" s="143" t="s">
        <v>357</v>
      </c>
      <c r="K817" s="143"/>
      <c r="L817" s="94"/>
    </row>
    <row r="818" spans="1:12" s="97" customFormat="1" ht="21" customHeight="1">
      <c r="A818" s="87"/>
      <c r="B818" s="88"/>
      <c r="C818" s="126"/>
      <c r="D818" s="140">
        <v>4270</v>
      </c>
      <c r="E818" s="141"/>
      <c r="F818" s="121" t="s">
        <v>37</v>
      </c>
      <c r="G818" s="120">
        <v>1065</v>
      </c>
      <c r="H818" s="120">
        <v>997</v>
      </c>
      <c r="I818" s="56">
        <f t="shared" si="40"/>
        <v>93.6150234741784</v>
      </c>
      <c r="J818" s="143" t="s">
        <v>359</v>
      </c>
      <c r="K818" s="143"/>
      <c r="L818" s="94"/>
    </row>
    <row r="819" spans="1:12" s="97" customFormat="1" ht="21" customHeight="1">
      <c r="A819" s="87"/>
      <c r="B819" s="88"/>
      <c r="C819" s="126"/>
      <c r="D819" s="140">
        <v>4280</v>
      </c>
      <c r="E819" s="141"/>
      <c r="F819" s="121" t="s">
        <v>39</v>
      </c>
      <c r="G819" s="120">
        <v>466</v>
      </c>
      <c r="H819" s="120">
        <v>465</v>
      </c>
      <c r="I819" s="56">
        <f t="shared" si="40"/>
        <v>99.78540772532189</v>
      </c>
      <c r="J819" s="143" t="s">
        <v>40</v>
      </c>
      <c r="K819" s="143"/>
      <c r="L819" s="94"/>
    </row>
    <row r="820" spans="1:12" s="97" customFormat="1" ht="18.75" customHeight="1">
      <c r="A820" s="87"/>
      <c r="B820" s="88"/>
      <c r="C820" s="126"/>
      <c r="D820" s="140">
        <v>4300</v>
      </c>
      <c r="E820" s="141"/>
      <c r="F820" s="121" t="s">
        <v>360</v>
      </c>
      <c r="G820" s="120">
        <v>3174</v>
      </c>
      <c r="H820" s="120">
        <f>3117+1</f>
        <v>3118</v>
      </c>
      <c r="I820" s="56">
        <f t="shared" si="40"/>
        <v>98.2356647763075</v>
      </c>
      <c r="J820" s="143" t="s">
        <v>361</v>
      </c>
      <c r="K820" s="143"/>
      <c r="L820" s="94"/>
    </row>
    <row r="821" spans="1:12" s="97" customFormat="1" ht="20.25" customHeight="1">
      <c r="A821" s="87"/>
      <c r="B821" s="88"/>
      <c r="C821" s="126"/>
      <c r="D821" s="140">
        <v>4410</v>
      </c>
      <c r="E821" s="141"/>
      <c r="F821" s="121" t="s">
        <v>67</v>
      </c>
      <c r="G821" s="120">
        <v>20</v>
      </c>
      <c r="H821" s="120">
        <v>0</v>
      </c>
      <c r="I821" s="92">
        <f t="shared" si="40"/>
        <v>0</v>
      </c>
      <c r="J821" s="143" t="s">
        <v>393</v>
      </c>
      <c r="K821" s="143"/>
      <c r="L821" s="94"/>
    </row>
    <row r="822" spans="1:12" s="97" customFormat="1" ht="18" customHeight="1">
      <c r="A822" s="87"/>
      <c r="B822" s="88"/>
      <c r="C822" s="218"/>
      <c r="D822" s="140">
        <v>4440</v>
      </c>
      <c r="E822" s="141"/>
      <c r="F822" s="121" t="s">
        <v>47</v>
      </c>
      <c r="G822" s="120">
        <v>3793</v>
      </c>
      <c r="H822" s="120">
        <v>3793</v>
      </c>
      <c r="I822" s="92">
        <f t="shared" si="40"/>
        <v>100</v>
      </c>
      <c r="J822" s="143" t="s">
        <v>106</v>
      </c>
      <c r="K822" s="143"/>
      <c r="L822" s="94"/>
    </row>
    <row r="823" spans="1:12" s="116" customFormat="1" ht="18.75" customHeight="1">
      <c r="A823" s="87"/>
      <c r="B823" s="87"/>
      <c r="C823" s="118"/>
      <c r="D823" s="87"/>
      <c r="E823" s="119"/>
      <c r="F823" s="87"/>
      <c r="G823" s="91"/>
      <c r="H823" s="91"/>
      <c r="I823" s="50"/>
      <c r="J823" s="109"/>
      <c r="K823" s="109"/>
      <c r="L823" s="85"/>
    </row>
    <row r="824" spans="1:12" s="82" customFormat="1" ht="18.75" customHeight="1">
      <c r="A824" s="75" t="s">
        <v>411</v>
      </c>
      <c r="B824" s="75"/>
      <c r="C824" s="110"/>
      <c r="D824" s="75"/>
      <c r="E824" s="111"/>
      <c r="F824" s="75" t="s">
        <v>412</v>
      </c>
      <c r="G824" s="112">
        <f>SUM(G825:G840)/2</f>
        <v>382118</v>
      </c>
      <c r="H824" s="112">
        <f>SUM(H825:H840)/2</f>
        <v>379377</v>
      </c>
      <c r="I824" s="113">
        <f aca="true" t="shared" si="41" ref="I824:I840">H824/G824*100</f>
        <v>99.28268231279344</v>
      </c>
      <c r="J824" s="81"/>
      <c r="K824" s="81"/>
      <c r="L824" s="7"/>
    </row>
    <row r="825" spans="1:12" s="95" customFormat="1" ht="21" customHeight="1">
      <c r="A825" s="58"/>
      <c r="B825" s="59"/>
      <c r="C825" s="60">
        <v>80146</v>
      </c>
      <c r="D825" s="59"/>
      <c r="E825" s="61"/>
      <c r="F825" s="58" t="s">
        <v>290</v>
      </c>
      <c r="G825" s="101">
        <f>SUM(G826:G838)</f>
        <v>381968</v>
      </c>
      <c r="H825" s="101">
        <f>SUM(H826:H838)</f>
        <v>379280</v>
      </c>
      <c r="I825" s="50">
        <f t="shared" si="41"/>
        <v>99.29627612784317</v>
      </c>
      <c r="J825" s="84"/>
      <c r="K825" s="84"/>
      <c r="L825" s="94"/>
    </row>
    <row r="826" spans="1:12" s="97" customFormat="1" ht="30" customHeight="1">
      <c r="A826" s="87"/>
      <c r="B826" s="88"/>
      <c r="C826" s="115"/>
      <c r="D826" s="140">
        <v>3020</v>
      </c>
      <c r="E826" s="141"/>
      <c r="F826" s="121" t="s">
        <v>91</v>
      </c>
      <c r="G826" s="120">
        <v>2730</v>
      </c>
      <c r="H826" s="120">
        <v>2537</v>
      </c>
      <c r="I826" s="56">
        <f t="shared" si="41"/>
        <v>92.93040293040293</v>
      </c>
      <c r="J826" s="143" t="s">
        <v>356</v>
      </c>
      <c r="K826" s="143"/>
      <c r="L826" s="94"/>
    </row>
    <row r="827" spans="1:12" s="97" customFormat="1" ht="31.5" customHeight="1">
      <c r="A827" s="87"/>
      <c r="B827" s="88"/>
      <c r="C827" s="126"/>
      <c r="D827" s="88">
        <v>4010</v>
      </c>
      <c r="E827" s="90"/>
      <c r="F827" s="87" t="s">
        <v>60</v>
      </c>
      <c r="G827" s="120">
        <v>256092</v>
      </c>
      <c r="H827" s="120">
        <v>256027</v>
      </c>
      <c r="I827" s="56">
        <f t="shared" si="41"/>
        <v>99.97461849647783</v>
      </c>
      <c r="J827" s="93" t="s">
        <v>93</v>
      </c>
      <c r="K827" s="93"/>
      <c r="L827" s="94"/>
    </row>
    <row r="828" spans="1:12" s="97" customFormat="1" ht="19.5" customHeight="1">
      <c r="A828" s="87"/>
      <c r="B828" s="88"/>
      <c r="C828" s="126"/>
      <c r="D828" s="140">
        <v>4040</v>
      </c>
      <c r="E828" s="141"/>
      <c r="F828" s="121" t="s">
        <v>26</v>
      </c>
      <c r="G828" s="120">
        <v>17770</v>
      </c>
      <c r="H828" s="120">
        <v>17770</v>
      </c>
      <c r="I828" s="56">
        <f t="shared" si="41"/>
        <v>100</v>
      </c>
      <c r="J828" s="143" t="s">
        <v>109</v>
      </c>
      <c r="K828" s="143"/>
      <c r="L828" s="94"/>
    </row>
    <row r="829" spans="1:12" s="97" customFormat="1" ht="18" customHeight="1">
      <c r="A829" s="87"/>
      <c r="B829" s="88"/>
      <c r="C829" s="126"/>
      <c r="D829" s="140">
        <v>4110</v>
      </c>
      <c r="E829" s="141"/>
      <c r="F829" s="121" t="s">
        <v>28</v>
      </c>
      <c r="G829" s="120">
        <v>48101</v>
      </c>
      <c r="H829" s="120">
        <v>48092</v>
      </c>
      <c r="I829" s="56">
        <f t="shared" si="41"/>
        <v>99.98128937028336</v>
      </c>
      <c r="J829" s="143" t="s">
        <v>95</v>
      </c>
      <c r="K829" s="143"/>
      <c r="L829" s="94"/>
    </row>
    <row r="830" spans="1:12" s="97" customFormat="1" ht="17.25" customHeight="1">
      <c r="A830" s="87"/>
      <c r="B830" s="88"/>
      <c r="C830" s="126"/>
      <c r="D830" s="140">
        <v>4120</v>
      </c>
      <c r="E830" s="141"/>
      <c r="F830" s="121" t="s">
        <v>30</v>
      </c>
      <c r="G830" s="120">
        <v>6550</v>
      </c>
      <c r="H830" s="120">
        <v>6545</v>
      </c>
      <c r="I830" s="56">
        <f t="shared" si="41"/>
        <v>99.9236641221374</v>
      </c>
      <c r="J830" s="143" t="s">
        <v>96</v>
      </c>
      <c r="K830" s="143"/>
      <c r="L830" s="94"/>
    </row>
    <row r="831" spans="1:12" s="97" customFormat="1" ht="18" customHeight="1">
      <c r="A831" s="87"/>
      <c r="B831" s="88"/>
      <c r="C831" s="126"/>
      <c r="D831" s="140">
        <v>4210</v>
      </c>
      <c r="E831" s="141"/>
      <c r="F831" s="121" t="s">
        <v>31</v>
      </c>
      <c r="G831" s="123">
        <v>9764</v>
      </c>
      <c r="H831" s="123">
        <v>9749</v>
      </c>
      <c r="I831" s="124">
        <f t="shared" si="41"/>
        <v>99.84637443670627</v>
      </c>
      <c r="J831" s="143" t="s">
        <v>97</v>
      </c>
      <c r="K831" s="143"/>
      <c r="L831" s="94"/>
    </row>
    <row r="832" spans="1:12" s="97" customFormat="1" ht="18" customHeight="1">
      <c r="A832" s="87"/>
      <c r="B832" s="88"/>
      <c r="C832" s="126"/>
      <c r="D832" s="140">
        <v>4240</v>
      </c>
      <c r="E832" s="141"/>
      <c r="F832" s="121" t="s">
        <v>33</v>
      </c>
      <c r="G832" s="120">
        <v>707</v>
      </c>
      <c r="H832" s="120">
        <v>707</v>
      </c>
      <c r="I832" s="56">
        <f t="shared" si="41"/>
        <v>100</v>
      </c>
      <c r="J832" s="143" t="s">
        <v>357</v>
      </c>
      <c r="K832" s="143"/>
      <c r="L832" s="94"/>
    </row>
    <row r="833" spans="1:12" s="97" customFormat="1" ht="18.75" customHeight="1">
      <c r="A833" s="87"/>
      <c r="B833" s="88"/>
      <c r="C833" s="126"/>
      <c r="D833" s="140">
        <v>4260</v>
      </c>
      <c r="E833" s="141"/>
      <c r="F833" s="121" t="s">
        <v>35</v>
      </c>
      <c r="G833" s="120">
        <v>14812</v>
      </c>
      <c r="H833" s="120">
        <v>13509</v>
      </c>
      <c r="I833" s="56">
        <f t="shared" si="41"/>
        <v>91.20307858493113</v>
      </c>
      <c r="J833" s="151" t="s">
        <v>150</v>
      </c>
      <c r="K833" s="151"/>
      <c r="L833" s="94"/>
    </row>
    <row r="834" spans="1:12" s="97" customFormat="1" ht="18" customHeight="1">
      <c r="A834" s="87"/>
      <c r="B834" s="88"/>
      <c r="C834" s="126"/>
      <c r="D834" s="140">
        <v>4270</v>
      </c>
      <c r="E834" s="141"/>
      <c r="F834" s="121" t="s">
        <v>37</v>
      </c>
      <c r="G834" s="120">
        <v>2206</v>
      </c>
      <c r="H834" s="120">
        <v>2190</v>
      </c>
      <c r="I834" s="92">
        <f t="shared" si="41"/>
        <v>99.27470534904805</v>
      </c>
      <c r="J834" s="143" t="s">
        <v>359</v>
      </c>
      <c r="K834" s="143"/>
      <c r="L834" s="94"/>
    </row>
    <row r="835" spans="1:12" s="97" customFormat="1" ht="18" customHeight="1">
      <c r="A835" s="87"/>
      <c r="B835" s="88"/>
      <c r="C835" s="126"/>
      <c r="D835" s="140">
        <v>4280</v>
      </c>
      <c r="E835" s="141"/>
      <c r="F835" s="121" t="s">
        <v>39</v>
      </c>
      <c r="G835" s="123">
        <v>960</v>
      </c>
      <c r="H835" s="123">
        <f>884+1</f>
        <v>885</v>
      </c>
      <c r="I835" s="124">
        <f t="shared" si="41"/>
        <v>92.1875</v>
      </c>
      <c r="J835" s="143" t="s">
        <v>40</v>
      </c>
      <c r="K835" s="143"/>
      <c r="L835" s="94"/>
    </row>
    <row r="836" spans="1:12" s="97" customFormat="1" ht="29.25" customHeight="1">
      <c r="A836" s="87"/>
      <c r="B836" s="88"/>
      <c r="C836" s="126"/>
      <c r="D836" s="140">
        <v>4300</v>
      </c>
      <c r="E836" s="141"/>
      <c r="F836" s="121" t="s">
        <v>360</v>
      </c>
      <c r="G836" s="123">
        <v>7714</v>
      </c>
      <c r="H836" s="123">
        <v>6707</v>
      </c>
      <c r="I836" s="124">
        <f t="shared" si="41"/>
        <v>86.94581280788178</v>
      </c>
      <c r="J836" s="143" t="s">
        <v>366</v>
      </c>
      <c r="K836" s="143"/>
      <c r="L836" s="94"/>
    </row>
    <row r="837" spans="1:12" s="97" customFormat="1" ht="18" customHeight="1">
      <c r="A837" s="87"/>
      <c r="B837" s="90"/>
      <c r="C837" s="126"/>
      <c r="D837" s="244">
        <v>4430</v>
      </c>
      <c r="E837" s="141"/>
      <c r="F837" s="121" t="s">
        <v>45</v>
      </c>
      <c r="G837" s="123">
        <v>134</v>
      </c>
      <c r="H837" s="123">
        <v>134</v>
      </c>
      <c r="I837" s="133">
        <f t="shared" si="41"/>
        <v>100</v>
      </c>
      <c r="J837" s="143" t="s">
        <v>381</v>
      </c>
      <c r="K837" s="143"/>
      <c r="L837" s="94"/>
    </row>
    <row r="838" spans="1:12" s="97" customFormat="1" ht="18.75" customHeight="1">
      <c r="A838" s="87"/>
      <c r="B838" s="90"/>
      <c r="C838" s="126"/>
      <c r="D838" s="244">
        <v>4440</v>
      </c>
      <c r="E838" s="141"/>
      <c r="F838" s="121" t="s">
        <v>47</v>
      </c>
      <c r="G838" s="120">
        <v>14428</v>
      </c>
      <c r="H838" s="120">
        <v>14428</v>
      </c>
      <c r="I838" s="92">
        <f t="shared" si="41"/>
        <v>100</v>
      </c>
      <c r="J838" s="143" t="s">
        <v>106</v>
      </c>
      <c r="K838" s="143"/>
      <c r="L838" s="94"/>
    </row>
    <row r="839" spans="1:12" s="95" customFormat="1" ht="20.25" customHeight="1">
      <c r="A839" s="58"/>
      <c r="B839" s="61"/>
      <c r="C839" s="96">
        <v>80146</v>
      </c>
      <c r="D839" s="132"/>
      <c r="E839" s="61"/>
      <c r="F839" s="58" t="s">
        <v>53</v>
      </c>
      <c r="G839" s="49">
        <f>SUM(G840)</f>
        <v>150</v>
      </c>
      <c r="H839" s="49">
        <f>SUM(H840)</f>
        <v>97</v>
      </c>
      <c r="I839" s="83">
        <f t="shared" si="41"/>
        <v>64.66666666666666</v>
      </c>
      <c r="J839" s="153"/>
      <c r="K839" s="153"/>
      <c r="L839" s="94"/>
    </row>
    <row r="840" spans="1:12" s="95" customFormat="1" ht="19.5" customHeight="1">
      <c r="A840" s="87"/>
      <c r="B840" s="90"/>
      <c r="C840" s="96"/>
      <c r="D840" s="127">
        <v>4300</v>
      </c>
      <c r="E840" s="90"/>
      <c r="F840" s="87" t="s">
        <v>41</v>
      </c>
      <c r="G840" s="91">
        <v>150</v>
      </c>
      <c r="H840" s="91">
        <v>97</v>
      </c>
      <c r="I840" s="92">
        <f t="shared" si="41"/>
        <v>64.66666666666666</v>
      </c>
      <c r="J840" s="148" t="s">
        <v>334</v>
      </c>
      <c r="K840" s="148"/>
      <c r="L840" s="94"/>
    </row>
    <row r="841" spans="1:12" s="116" customFormat="1" ht="18.75" customHeight="1">
      <c r="A841" s="87"/>
      <c r="B841" s="87"/>
      <c r="C841" s="118"/>
      <c r="D841" s="87"/>
      <c r="E841" s="119"/>
      <c r="F841" s="87"/>
      <c r="G841" s="91"/>
      <c r="H841" s="91"/>
      <c r="I841" s="50"/>
      <c r="J841" s="109"/>
      <c r="K841" s="109"/>
      <c r="L841" s="85"/>
    </row>
    <row r="842" spans="1:12" s="82" customFormat="1" ht="19.5" customHeight="1">
      <c r="A842" s="75" t="s">
        <v>413</v>
      </c>
      <c r="B842" s="75"/>
      <c r="C842" s="110"/>
      <c r="D842" s="75"/>
      <c r="E842" s="111"/>
      <c r="F842" s="75" t="s">
        <v>414</v>
      </c>
      <c r="G842" s="112">
        <f>SUM(G843:G859)/2</f>
        <v>909907</v>
      </c>
      <c r="H842" s="112">
        <f>SUM(H843:H859)/2</f>
        <v>903782</v>
      </c>
      <c r="I842" s="113">
        <f aca="true" t="shared" si="42" ref="I842:I859">H842/G842*100</f>
        <v>99.32685428291023</v>
      </c>
      <c r="J842" s="81"/>
      <c r="K842" s="81"/>
      <c r="L842" s="7"/>
    </row>
    <row r="843" spans="1:12" s="95" customFormat="1" ht="21" customHeight="1">
      <c r="A843" s="58"/>
      <c r="B843" s="59"/>
      <c r="C843" s="60">
        <v>80104</v>
      </c>
      <c r="D843" s="59"/>
      <c r="E843" s="61"/>
      <c r="F843" s="58" t="s">
        <v>290</v>
      </c>
      <c r="G843" s="101">
        <f>SUM(G844:G857)</f>
        <v>909607</v>
      </c>
      <c r="H843" s="101">
        <f>SUM(H844:H857)</f>
        <v>903502</v>
      </c>
      <c r="I843" s="50">
        <f t="shared" si="42"/>
        <v>99.32883102262845</v>
      </c>
      <c r="J843" s="84"/>
      <c r="K843" s="84"/>
      <c r="L843" s="94"/>
    </row>
    <row r="844" spans="1:12" s="97" customFormat="1" ht="30" customHeight="1">
      <c r="A844" s="87"/>
      <c r="B844" s="88"/>
      <c r="C844" s="115"/>
      <c r="D844" s="140">
        <v>3020</v>
      </c>
      <c r="E844" s="141"/>
      <c r="F844" s="121" t="s">
        <v>91</v>
      </c>
      <c r="G844" s="120">
        <v>5957</v>
      </c>
      <c r="H844" s="120">
        <v>5911</v>
      </c>
      <c r="I844" s="56">
        <f t="shared" si="42"/>
        <v>99.22779922779922</v>
      </c>
      <c r="J844" s="143" t="s">
        <v>356</v>
      </c>
      <c r="K844" s="143"/>
      <c r="L844" s="94"/>
    </row>
    <row r="845" spans="1:12" s="97" customFormat="1" ht="29.25" customHeight="1">
      <c r="A845" s="87"/>
      <c r="B845" s="88"/>
      <c r="C845" s="126"/>
      <c r="D845" s="88">
        <v>4010</v>
      </c>
      <c r="E845" s="90"/>
      <c r="F845" s="87" t="s">
        <v>60</v>
      </c>
      <c r="G845" s="120">
        <v>570165</v>
      </c>
      <c r="H845" s="120">
        <v>570161</v>
      </c>
      <c r="I845" s="56">
        <f t="shared" si="42"/>
        <v>99.99929844869467</v>
      </c>
      <c r="J845" s="93" t="s">
        <v>93</v>
      </c>
      <c r="K845" s="93"/>
      <c r="L845" s="94"/>
    </row>
    <row r="846" spans="1:12" s="97" customFormat="1" ht="21" customHeight="1">
      <c r="A846" s="87"/>
      <c r="B846" s="88"/>
      <c r="C846" s="126"/>
      <c r="D846" s="140">
        <v>4040</v>
      </c>
      <c r="E846" s="141"/>
      <c r="F846" s="121" t="s">
        <v>26</v>
      </c>
      <c r="G846" s="120">
        <v>40611</v>
      </c>
      <c r="H846" s="120">
        <v>40611</v>
      </c>
      <c r="I846" s="56">
        <f t="shared" si="42"/>
        <v>100</v>
      </c>
      <c r="J846" s="143" t="s">
        <v>109</v>
      </c>
      <c r="K846" s="143"/>
      <c r="L846" s="94"/>
    </row>
    <row r="847" spans="1:12" s="97" customFormat="1" ht="21" customHeight="1">
      <c r="A847" s="87"/>
      <c r="B847" s="88"/>
      <c r="C847" s="126"/>
      <c r="D847" s="140">
        <v>4110</v>
      </c>
      <c r="E847" s="141"/>
      <c r="F847" s="121" t="s">
        <v>28</v>
      </c>
      <c r="G847" s="120">
        <v>104880</v>
      </c>
      <c r="H847" s="120">
        <v>104858</v>
      </c>
      <c r="I847" s="56">
        <f t="shared" si="42"/>
        <v>99.9790236460717</v>
      </c>
      <c r="J847" s="143" t="s">
        <v>95</v>
      </c>
      <c r="K847" s="143"/>
      <c r="L847" s="94"/>
    </row>
    <row r="848" spans="1:12" s="97" customFormat="1" ht="18.75" customHeight="1">
      <c r="A848" s="87"/>
      <c r="B848" s="88"/>
      <c r="C848" s="126"/>
      <c r="D848" s="140">
        <v>4120</v>
      </c>
      <c r="E848" s="141"/>
      <c r="F848" s="121" t="s">
        <v>30</v>
      </c>
      <c r="G848" s="120">
        <v>14259</v>
      </c>
      <c r="H848" s="120">
        <v>14222</v>
      </c>
      <c r="I848" s="56">
        <f t="shared" si="42"/>
        <v>99.74051476260607</v>
      </c>
      <c r="J848" s="143" t="s">
        <v>96</v>
      </c>
      <c r="K848" s="143"/>
      <c r="L848" s="94"/>
    </row>
    <row r="849" spans="1:12" s="97" customFormat="1" ht="18" customHeight="1">
      <c r="A849" s="87"/>
      <c r="B849" s="88"/>
      <c r="C849" s="126"/>
      <c r="D849" s="140">
        <v>4210</v>
      </c>
      <c r="E849" s="141"/>
      <c r="F849" s="121" t="s">
        <v>31</v>
      </c>
      <c r="G849" s="120">
        <v>8690</v>
      </c>
      <c r="H849" s="120">
        <v>8689</v>
      </c>
      <c r="I849" s="92">
        <f t="shared" si="42"/>
        <v>99.9884925201381</v>
      </c>
      <c r="J849" s="143" t="s">
        <v>97</v>
      </c>
      <c r="K849" s="143"/>
      <c r="L849" s="94"/>
    </row>
    <row r="850" spans="1:12" s="97" customFormat="1" ht="19.5" customHeight="1">
      <c r="A850" s="87"/>
      <c r="B850" s="88"/>
      <c r="C850" s="126"/>
      <c r="D850" s="140">
        <v>4240</v>
      </c>
      <c r="E850" s="141"/>
      <c r="F850" s="121" t="s">
        <v>33</v>
      </c>
      <c r="G850" s="123">
        <v>1214</v>
      </c>
      <c r="H850" s="123">
        <v>1210</v>
      </c>
      <c r="I850" s="133">
        <f t="shared" si="42"/>
        <v>99.67051070840198</v>
      </c>
      <c r="J850" s="143" t="s">
        <v>357</v>
      </c>
      <c r="K850" s="143"/>
      <c r="L850" s="94"/>
    </row>
    <row r="851" spans="1:12" s="97" customFormat="1" ht="18" customHeight="1">
      <c r="A851" s="87"/>
      <c r="B851" s="88"/>
      <c r="C851" s="126"/>
      <c r="D851" s="140">
        <v>4260</v>
      </c>
      <c r="E851" s="141"/>
      <c r="F851" s="121" t="s">
        <v>35</v>
      </c>
      <c r="G851" s="120">
        <v>94867</v>
      </c>
      <c r="H851" s="120">
        <v>92986</v>
      </c>
      <c r="I851" s="56">
        <f t="shared" si="42"/>
        <v>98.01722411375926</v>
      </c>
      <c r="J851" s="151" t="s">
        <v>358</v>
      </c>
      <c r="K851" s="151"/>
      <c r="L851" s="94"/>
    </row>
    <row r="852" spans="1:12" s="97" customFormat="1" ht="18" customHeight="1">
      <c r="A852" s="87"/>
      <c r="B852" s="90"/>
      <c r="C852" s="126"/>
      <c r="D852" s="244">
        <v>4270</v>
      </c>
      <c r="E852" s="141"/>
      <c r="F852" s="121" t="s">
        <v>37</v>
      </c>
      <c r="G852" s="120">
        <v>6656</v>
      </c>
      <c r="H852" s="120">
        <v>6377</v>
      </c>
      <c r="I852" s="92">
        <f t="shared" si="42"/>
        <v>95.80829326923077</v>
      </c>
      <c r="J852" s="143" t="s">
        <v>359</v>
      </c>
      <c r="K852" s="143"/>
      <c r="L852" s="94"/>
    </row>
    <row r="853" spans="1:12" s="97" customFormat="1" ht="18" customHeight="1">
      <c r="A853" s="87"/>
      <c r="B853" s="90"/>
      <c r="C853" s="126"/>
      <c r="D853" s="244">
        <v>4280</v>
      </c>
      <c r="E853" s="141"/>
      <c r="F853" s="121" t="s">
        <v>39</v>
      </c>
      <c r="G853" s="120">
        <v>1900</v>
      </c>
      <c r="H853" s="120">
        <f>1816+1</f>
        <v>1817</v>
      </c>
      <c r="I853" s="92">
        <f t="shared" si="42"/>
        <v>95.63157894736842</v>
      </c>
      <c r="J853" s="143" t="s">
        <v>40</v>
      </c>
      <c r="K853" s="143"/>
      <c r="L853" s="94"/>
    </row>
    <row r="854" spans="1:12" s="97" customFormat="1" ht="21" customHeight="1">
      <c r="A854" s="87"/>
      <c r="B854" s="88"/>
      <c r="C854" s="126"/>
      <c r="D854" s="140">
        <v>4300</v>
      </c>
      <c r="E854" s="141"/>
      <c r="F854" s="121" t="s">
        <v>360</v>
      </c>
      <c r="G854" s="120">
        <v>25367</v>
      </c>
      <c r="H854" s="120">
        <v>22136</v>
      </c>
      <c r="I854" s="56">
        <f t="shared" si="42"/>
        <v>87.26297946150511</v>
      </c>
      <c r="J854" s="143" t="s">
        <v>361</v>
      </c>
      <c r="K854" s="143"/>
      <c r="L854" s="94"/>
    </row>
    <row r="855" spans="1:12" s="97" customFormat="1" ht="18" customHeight="1">
      <c r="A855" s="87"/>
      <c r="B855" s="88"/>
      <c r="C855" s="126"/>
      <c r="D855" s="140">
        <v>4410</v>
      </c>
      <c r="E855" s="141"/>
      <c r="F855" s="121" t="s">
        <v>67</v>
      </c>
      <c r="G855" s="120">
        <v>457</v>
      </c>
      <c r="H855" s="120">
        <v>0</v>
      </c>
      <c r="I855" s="92">
        <f t="shared" si="42"/>
        <v>0</v>
      </c>
      <c r="J855" s="143" t="s">
        <v>393</v>
      </c>
      <c r="K855" s="143"/>
      <c r="L855" s="94"/>
    </row>
    <row r="856" spans="1:12" s="97" customFormat="1" ht="18.75" customHeight="1">
      <c r="A856" s="87"/>
      <c r="B856" s="88"/>
      <c r="C856" s="126"/>
      <c r="D856" s="140">
        <v>4430</v>
      </c>
      <c r="E856" s="141"/>
      <c r="F856" s="121" t="s">
        <v>45</v>
      </c>
      <c r="G856" s="120">
        <v>178</v>
      </c>
      <c r="H856" s="120">
        <v>118</v>
      </c>
      <c r="I856" s="92">
        <f t="shared" si="42"/>
        <v>66.29213483146067</v>
      </c>
      <c r="J856" s="143" t="s">
        <v>102</v>
      </c>
      <c r="K856" s="143"/>
      <c r="L856" s="94"/>
    </row>
    <row r="857" spans="1:12" s="97" customFormat="1" ht="18.75" customHeight="1">
      <c r="A857" s="87"/>
      <c r="B857" s="88"/>
      <c r="C857" s="218"/>
      <c r="D857" s="140">
        <v>4440</v>
      </c>
      <c r="E857" s="141"/>
      <c r="F857" s="121" t="s">
        <v>47</v>
      </c>
      <c r="G857" s="120">
        <v>34406</v>
      </c>
      <c r="H857" s="120">
        <v>34406</v>
      </c>
      <c r="I857" s="92">
        <f t="shared" si="42"/>
        <v>100</v>
      </c>
      <c r="J857" s="143" t="s">
        <v>106</v>
      </c>
      <c r="K857" s="143"/>
      <c r="L857" s="94"/>
    </row>
    <row r="858" spans="1:12" s="95" customFormat="1" ht="21" customHeight="1">
      <c r="A858" s="58"/>
      <c r="B858" s="61"/>
      <c r="C858" s="96">
        <v>80146</v>
      </c>
      <c r="D858" s="132"/>
      <c r="E858" s="61"/>
      <c r="F858" s="58" t="s">
        <v>53</v>
      </c>
      <c r="G858" s="49">
        <f>SUM(G859)</f>
        <v>300</v>
      </c>
      <c r="H858" s="49">
        <f>SUM(H859)</f>
        <v>280</v>
      </c>
      <c r="I858" s="83">
        <f t="shared" si="42"/>
        <v>93.33333333333333</v>
      </c>
      <c r="J858" s="153"/>
      <c r="K858" s="153"/>
      <c r="L858" s="94"/>
    </row>
    <row r="859" spans="1:12" s="95" customFormat="1" ht="18.75" customHeight="1">
      <c r="A859" s="87"/>
      <c r="B859" s="90"/>
      <c r="C859" s="96"/>
      <c r="D859" s="127">
        <v>4300</v>
      </c>
      <c r="E859" s="90"/>
      <c r="F859" s="87" t="s">
        <v>41</v>
      </c>
      <c r="G859" s="91">
        <v>300</v>
      </c>
      <c r="H859" s="91">
        <v>280</v>
      </c>
      <c r="I859" s="92">
        <f t="shared" si="42"/>
        <v>93.33333333333333</v>
      </c>
      <c r="J859" s="148" t="s">
        <v>334</v>
      </c>
      <c r="K859" s="148"/>
      <c r="L859" s="94"/>
    </row>
    <row r="860" spans="1:12" s="116" customFormat="1" ht="16.5" customHeight="1">
      <c r="A860" s="87"/>
      <c r="B860" s="87"/>
      <c r="C860" s="118"/>
      <c r="D860" s="87"/>
      <c r="E860" s="119"/>
      <c r="F860" s="87"/>
      <c r="G860" s="91"/>
      <c r="H860" s="91"/>
      <c r="I860" s="50"/>
      <c r="J860" s="109"/>
      <c r="K860" s="109"/>
      <c r="L860" s="85"/>
    </row>
    <row r="861" spans="1:12" s="82" customFormat="1" ht="19.5" customHeight="1">
      <c r="A861" s="75" t="s">
        <v>415</v>
      </c>
      <c r="B861" s="75"/>
      <c r="C861" s="110"/>
      <c r="D861" s="75"/>
      <c r="E861" s="111"/>
      <c r="F861" s="75" t="s">
        <v>416</v>
      </c>
      <c r="G861" s="112">
        <f>SUM(G862:G876)/2</f>
        <v>137161</v>
      </c>
      <c r="H861" s="112">
        <f>SUM(H862:H876)/2</f>
        <v>135112</v>
      </c>
      <c r="I861" s="113">
        <f aca="true" t="shared" si="43" ref="I861:I876">H861/G861*100</f>
        <v>98.50613512587397</v>
      </c>
      <c r="J861" s="81"/>
      <c r="K861" s="81"/>
      <c r="L861" s="7"/>
    </row>
    <row r="862" spans="1:12" s="95" customFormat="1" ht="18.75" customHeight="1">
      <c r="A862" s="58"/>
      <c r="B862" s="59"/>
      <c r="C862" s="60">
        <v>80104</v>
      </c>
      <c r="D862" s="59"/>
      <c r="E862" s="61"/>
      <c r="F862" s="100" t="s">
        <v>290</v>
      </c>
      <c r="G862" s="101">
        <f>SUM(G863:G874)</f>
        <v>136461</v>
      </c>
      <c r="H862" s="101">
        <f>SUM(H863:H874)</f>
        <v>134482</v>
      </c>
      <c r="I862" s="71">
        <f t="shared" si="43"/>
        <v>98.54976879841126</v>
      </c>
      <c r="J862" s="84"/>
      <c r="K862" s="84"/>
      <c r="L862" s="94"/>
    </row>
    <row r="863" spans="1:12" s="97" customFormat="1" ht="30" customHeight="1">
      <c r="A863" s="87"/>
      <c r="B863" s="88"/>
      <c r="C863" s="115"/>
      <c r="D863" s="140">
        <v>3020</v>
      </c>
      <c r="E863" s="141"/>
      <c r="F863" s="121" t="s">
        <v>91</v>
      </c>
      <c r="G863" s="120">
        <v>408</v>
      </c>
      <c r="H863" s="120">
        <v>403</v>
      </c>
      <c r="I863" s="56">
        <f t="shared" si="43"/>
        <v>98.77450980392157</v>
      </c>
      <c r="J863" s="143" t="s">
        <v>356</v>
      </c>
      <c r="K863" s="143"/>
      <c r="L863" s="94"/>
    </row>
    <row r="864" spans="1:12" s="97" customFormat="1" ht="30" customHeight="1">
      <c r="A864" s="87"/>
      <c r="B864" s="88"/>
      <c r="C864" s="126"/>
      <c r="D864" s="88">
        <v>4010</v>
      </c>
      <c r="E864" s="90"/>
      <c r="F864" s="87" t="s">
        <v>60</v>
      </c>
      <c r="G864" s="120">
        <v>93213</v>
      </c>
      <c r="H864" s="120">
        <v>93189</v>
      </c>
      <c r="I864" s="56">
        <f t="shared" si="43"/>
        <v>99.97425251842554</v>
      </c>
      <c r="J864" s="93" t="s">
        <v>93</v>
      </c>
      <c r="K864" s="93"/>
      <c r="L864" s="94"/>
    </row>
    <row r="865" spans="1:12" s="97" customFormat="1" ht="18.75" customHeight="1">
      <c r="A865" s="87"/>
      <c r="B865" s="88"/>
      <c r="C865" s="126"/>
      <c r="D865" s="140">
        <v>4040</v>
      </c>
      <c r="E865" s="141"/>
      <c r="F865" s="121" t="s">
        <v>26</v>
      </c>
      <c r="G865" s="120">
        <v>6994</v>
      </c>
      <c r="H865" s="120">
        <v>6994</v>
      </c>
      <c r="I865" s="56">
        <f t="shared" si="43"/>
        <v>100</v>
      </c>
      <c r="J865" s="143" t="s">
        <v>109</v>
      </c>
      <c r="K865" s="143"/>
      <c r="L865" s="94"/>
    </row>
    <row r="866" spans="1:12" s="97" customFormat="1" ht="18" customHeight="1">
      <c r="A866" s="87"/>
      <c r="B866" s="88"/>
      <c r="C866" s="126"/>
      <c r="D866" s="140">
        <v>4110</v>
      </c>
      <c r="E866" s="141"/>
      <c r="F866" s="121" t="s">
        <v>28</v>
      </c>
      <c r="G866" s="120">
        <v>17813</v>
      </c>
      <c r="H866" s="120">
        <v>17704</v>
      </c>
      <c r="I866" s="56">
        <f t="shared" si="43"/>
        <v>99.38808735193399</v>
      </c>
      <c r="J866" s="148" t="s">
        <v>95</v>
      </c>
      <c r="K866" s="148"/>
      <c r="L866" s="94"/>
    </row>
    <row r="867" spans="1:12" s="97" customFormat="1" ht="18.75" customHeight="1">
      <c r="A867" s="87"/>
      <c r="B867" s="88"/>
      <c r="C867" s="126"/>
      <c r="D867" s="140">
        <v>4120</v>
      </c>
      <c r="E867" s="141"/>
      <c r="F867" s="121" t="s">
        <v>30</v>
      </c>
      <c r="G867" s="123">
        <v>2392</v>
      </c>
      <c r="H867" s="123">
        <v>2391</v>
      </c>
      <c r="I867" s="124">
        <f t="shared" si="43"/>
        <v>99.95819397993311</v>
      </c>
      <c r="J867" s="143" t="s">
        <v>96</v>
      </c>
      <c r="K867" s="143"/>
      <c r="L867" s="94"/>
    </row>
    <row r="868" spans="1:12" s="97" customFormat="1" ht="18" customHeight="1">
      <c r="A868" s="87"/>
      <c r="B868" s="88"/>
      <c r="C868" s="126"/>
      <c r="D868" s="140">
        <v>4210</v>
      </c>
      <c r="E868" s="141"/>
      <c r="F868" s="121" t="s">
        <v>31</v>
      </c>
      <c r="G868" s="120">
        <v>2578</v>
      </c>
      <c r="H868" s="120">
        <v>2573</v>
      </c>
      <c r="I868" s="56">
        <f t="shared" si="43"/>
        <v>99.80605120248255</v>
      </c>
      <c r="J868" s="143" t="s">
        <v>97</v>
      </c>
      <c r="K868" s="143"/>
      <c r="L868" s="94"/>
    </row>
    <row r="869" spans="1:12" s="97" customFormat="1" ht="30" customHeight="1">
      <c r="A869" s="87"/>
      <c r="B869" s="88"/>
      <c r="C869" s="126"/>
      <c r="D869" s="140">
        <v>4240</v>
      </c>
      <c r="E869" s="141"/>
      <c r="F869" s="121" t="s">
        <v>33</v>
      </c>
      <c r="G869" s="120">
        <v>471</v>
      </c>
      <c r="H869" s="120">
        <v>470</v>
      </c>
      <c r="I869" s="56">
        <f t="shared" si="43"/>
        <v>99.78768577494692</v>
      </c>
      <c r="J869" s="143" t="s">
        <v>417</v>
      </c>
      <c r="K869" s="143"/>
      <c r="L869" s="94"/>
    </row>
    <row r="870" spans="1:12" s="97" customFormat="1" ht="18" customHeight="1">
      <c r="A870" s="87"/>
      <c r="B870" s="88"/>
      <c r="C870" s="126"/>
      <c r="D870" s="140">
        <v>4270</v>
      </c>
      <c r="E870" s="141"/>
      <c r="F870" s="121" t="s">
        <v>37</v>
      </c>
      <c r="G870" s="120">
        <v>1638</v>
      </c>
      <c r="H870" s="120">
        <v>1378</v>
      </c>
      <c r="I870" s="56">
        <f t="shared" si="43"/>
        <v>84.12698412698413</v>
      </c>
      <c r="J870" s="143" t="s">
        <v>359</v>
      </c>
      <c r="K870" s="143"/>
      <c r="L870" s="94"/>
    </row>
    <row r="871" spans="1:12" s="97" customFormat="1" ht="18" customHeight="1">
      <c r="A871" s="87"/>
      <c r="B871" s="88"/>
      <c r="C871" s="126"/>
      <c r="D871" s="140">
        <v>4280</v>
      </c>
      <c r="E871" s="141"/>
      <c r="F871" s="121" t="s">
        <v>39</v>
      </c>
      <c r="G871" s="120">
        <v>400</v>
      </c>
      <c r="H871" s="120">
        <f>175+1</f>
        <v>176</v>
      </c>
      <c r="I871" s="56">
        <f t="shared" si="43"/>
        <v>44</v>
      </c>
      <c r="J871" s="143" t="s">
        <v>40</v>
      </c>
      <c r="K871" s="143"/>
      <c r="L871" s="94"/>
    </row>
    <row r="872" spans="1:12" s="97" customFormat="1" ht="18.75" customHeight="1">
      <c r="A872" s="87"/>
      <c r="B872" s="88"/>
      <c r="C872" s="126"/>
      <c r="D872" s="140">
        <v>4300</v>
      </c>
      <c r="E872" s="141"/>
      <c r="F872" s="121" t="s">
        <v>360</v>
      </c>
      <c r="G872" s="120">
        <v>4547</v>
      </c>
      <c r="H872" s="120">
        <v>3349</v>
      </c>
      <c r="I872" s="56">
        <f t="shared" si="43"/>
        <v>73.65295799428195</v>
      </c>
      <c r="J872" s="143" t="s">
        <v>418</v>
      </c>
      <c r="K872" s="143"/>
      <c r="L872" s="94"/>
    </row>
    <row r="873" spans="1:12" s="97" customFormat="1" ht="17.25" customHeight="1">
      <c r="A873" s="87"/>
      <c r="B873" s="90"/>
      <c r="C873" s="239"/>
      <c r="D873" s="244">
        <v>4410</v>
      </c>
      <c r="E873" s="141"/>
      <c r="F873" s="245" t="s">
        <v>67</v>
      </c>
      <c r="G873" s="120">
        <v>152</v>
      </c>
      <c r="H873" s="120">
        <v>0</v>
      </c>
      <c r="I873" s="56">
        <f t="shared" si="43"/>
        <v>0</v>
      </c>
      <c r="J873" s="143" t="s">
        <v>419</v>
      </c>
      <c r="K873" s="143"/>
      <c r="L873" s="94"/>
    </row>
    <row r="874" spans="1:12" s="97" customFormat="1" ht="21" customHeight="1">
      <c r="A874" s="87"/>
      <c r="B874" s="90"/>
      <c r="C874" s="126"/>
      <c r="D874" s="244">
        <v>4440</v>
      </c>
      <c r="E874" s="141"/>
      <c r="F874" s="121" t="s">
        <v>47</v>
      </c>
      <c r="G874" s="120">
        <v>5855</v>
      </c>
      <c r="H874" s="120">
        <v>5855</v>
      </c>
      <c r="I874" s="92">
        <f t="shared" si="43"/>
        <v>100</v>
      </c>
      <c r="J874" s="143" t="s">
        <v>106</v>
      </c>
      <c r="K874" s="143"/>
      <c r="L874" s="94"/>
    </row>
    <row r="875" spans="1:12" s="186" customFormat="1" ht="18.75" customHeight="1">
      <c r="A875" s="58"/>
      <c r="B875" s="61"/>
      <c r="C875" s="246">
        <v>80146</v>
      </c>
      <c r="D875" s="247"/>
      <c r="E875" s="68"/>
      <c r="F875" s="188" t="s">
        <v>53</v>
      </c>
      <c r="G875" s="134">
        <f>SUM(G876)</f>
        <v>700</v>
      </c>
      <c r="H875" s="134">
        <f>SUM(H876)</f>
        <v>630</v>
      </c>
      <c r="I875" s="83">
        <f t="shared" si="43"/>
        <v>90</v>
      </c>
      <c r="J875" s="153"/>
      <c r="K875" s="153"/>
      <c r="L875" s="94"/>
    </row>
    <row r="876" spans="1:12" s="138" customFormat="1" ht="29.25" customHeight="1">
      <c r="A876" s="87"/>
      <c r="B876" s="90"/>
      <c r="C876" s="239"/>
      <c r="D876" s="244">
        <v>4300</v>
      </c>
      <c r="E876" s="141"/>
      <c r="F876" s="146" t="s">
        <v>41</v>
      </c>
      <c r="G876" s="120">
        <v>700</v>
      </c>
      <c r="H876" s="120">
        <v>630</v>
      </c>
      <c r="I876" s="92">
        <f t="shared" si="43"/>
        <v>90</v>
      </c>
      <c r="J876" s="148" t="s">
        <v>134</v>
      </c>
      <c r="K876" s="148"/>
      <c r="L876" s="94"/>
    </row>
    <row r="877" spans="1:12" s="116" customFormat="1" ht="16.5" customHeight="1">
      <c r="A877" s="87"/>
      <c r="B877" s="87"/>
      <c r="C877" s="118"/>
      <c r="D877" s="87"/>
      <c r="E877" s="119"/>
      <c r="F877" s="87"/>
      <c r="G877" s="91"/>
      <c r="H877" s="91"/>
      <c r="I877" s="50"/>
      <c r="J877" s="109"/>
      <c r="K877" s="109"/>
      <c r="L877" s="85"/>
    </row>
    <row r="878" spans="1:12" s="82" customFormat="1" ht="18" customHeight="1">
      <c r="A878" s="75" t="s">
        <v>420</v>
      </c>
      <c r="B878" s="75"/>
      <c r="C878" s="110"/>
      <c r="D878" s="75"/>
      <c r="E878" s="111"/>
      <c r="F878" s="75" t="s">
        <v>421</v>
      </c>
      <c r="G878" s="112">
        <f>SUM(G879:G894)/2</f>
        <v>472101</v>
      </c>
      <c r="H878" s="112">
        <f>SUM(H879:H894)/2</f>
        <v>470336</v>
      </c>
      <c r="I878" s="113">
        <f aca="true" t="shared" si="44" ref="I878:I894">H878/G878*100</f>
        <v>99.62613932188239</v>
      </c>
      <c r="J878" s="81"/>
      <c r="K878" s="81"/>
      <c r="L878" s="7"/>
    </row>
    <row r="879" spans="1:12" s="95" customFormat="1" ht="21" customHeight="1">
      <c r="A879" s="58"/>
      <c r="B879" s="59"/>
      <c r="C879" s="60">
        <v>80104</v>
      </c>
      <c r="D879" s="59"/>
      <c r="E879" s="61"/>
      <c r="F879" s="58" t="s">
        <v>290</v>
      </c>
      <c r="G879" s="101">
        <f>SUM(G880:G892)</f>
        <v>471801</v>
      </c>
      <c r="H879" s="101">
        <f>SUM(H880:H892)</f>
        <v>470036</v>
      </c>
      <c r="I879" s="50">
        <f t="shared" si="44"/>
        <v>99.62590159834338</v>
      </c>
      <c r="J879" s="84"/>
      <c r="K879" s="84"/>
      <c r="L879" s="94"/>
    </row>
    <row r="880" spans="1:12" s="97" customFormat="1" ht="29.25" customHeight="1">
      <c r="A880" s="87"/>
      <c r="B880" s="88"/>
      <c r="C880" s="115"/>
      <c r="D880" s="140">
        <v>3020</v>
      </c>
      <c r="E880" s="141"/>
      <c r="F880" s="121" t="s">
        <v>91</v>
      </c>
      <c r="G880" s="120">
        <v>2885</v>
      </c>
      <c r="H880" s="120">
        <v>2870</v>
      </c>
      <c r="I880" s="92">
        <f t="shared" si="44"/>
        <v>99.48006932409012</v>
      </c>
      <c r="J880" s="143" t="s">
        <v>356</v>
      </c>
      <c r="K880" s="143"/>
      <c r="L880" s="94"/>
    </row>
    <row r="881" spans="1:12" s="97" customFormat="1" ht="31.5" customHeight="1">
      <c r="A881" s="87"/>
      <c r="B881" s="88"/>
      <c r="C881" s="126"/>
      <c r="D881" s="88">
        <v>4010</v>
      </c>
      <c r="E881" s="90"/>
      <c r="F881" s="121" t="s">
        <v>60</v>
      </c>
      <c r="G881" s="123">
        <v>318975</v>
      </c>
      <c r="H881" s="123">
        <v>318781</v>
      </c>
      <c r="I881" s="133">
        <f t="shared" si="44"/>
        <v>99.939180186535</v>
      </c>
      <c r="J881" s="93" t="s">
        <v>93</v>
      </c>
      <c r="K881" s="93"/>
      <c r="L881" s="94"/>
    </row>
    <row r="882" spans="1:12" s="97" customFormat="1" ht="18.75" customHeight="1">
      <c r="A882" s="87"/>
      <c r="B882" s="88"/>
      <c r="C882" s="126"/>
      <c r="D882" s="140">
        <v>4040</v>
      </c>
      <c r="E882" s="141"/>
      <c r="F882" s="121" t="s">
        <v>26</v>
      </c>
      <c r="G882" s="120">
        <v>24972</v>
      </c>
      <c r="H882" s="120">
        <v>24972</v>
      </c>
      <c r="I882" s="56">
        <f t="shared" si="44"/>
        <v>100</v>
      </c>
      <c r="J882" s="143" t="s">
        <v>109</v>
      </c>
      <c r="K882" s="143"/>
      <c r="L882" s="94"/>
    </row>
    <row r="883" spans="1:12" s="97" customFormat="1" ht="18" customHeight="1">
      <c r="A883" s="87"/>
      <c r="B883" s="90"/>
      <c r="C883" s="126"/>
      <c r="D883" s="244">
        <v>4110</v>
      </c>
      <c r="E883" s="141"/>
      <c r="F883" s="121" t="s">
        <v>28</v>
      </c>
      <c r="G883" s="120">
        <v>59181</v>
      </c>
      <c r="H883" s="120">
        <v>59180</v>
      </c>
      <c r="I883" s="92">
        <f t="shared" si="44"/>
        <v>99.99831026849833</v>
      </c>
      <c r="J883" s="143" t="s">
        <v>95</v>
      </c>
      <c r="K883" s="143"/>
      <c r="L883" s="94"/>
    </row>
    <row r="884" spans="1:12" s="97" customFormat="1" ht="18" customHeight="1">
      <c r="A884" s="87"/>
      <c r="B884" s="88"/>
      <c r="C884" s="126"/>
      <c r="D884" s="140">
        <v>4120</v>
      </c>
      <c r="E884" s="141"/>
      <c r="F884" s="121" t="s">
        <v>30</v>
      </c>
      <c r="G884" s="120">
        <v>8030</v>
      </c>
      <c r="H884" s="120">
        <v>8024</v>
      </c>
      <c r="I884" s="56">
        <f t="shared" si="44"/>
        <v>99.9252801992528</v>
      </c>
      <c r="J884" s="143" t="s">
        <v>96</v>
      </c>
      <c r="K884" s="143"/>
      <c r="L884" s="94"/>
    </row>
    <row r="885" spans="1:12" s="97" customFormat="1" ht="19.5" customHeight="1">
      <c r="A885" s="87"/>
      <c r="B885" s="88"/>
      <c r="C885" s="126"/>
      <c r="D885" s="140">
        <v>4210</v>
      </c>
      <c r="E885" s="141"/>
      <c r="F885" s="121" t="s">
        <v>31</v>
      </c>
      <c r="G885" s="120">
        <v>5189</v>
      </c>
      <c r="H885" s="120">
        <v>5182</v>
      </c>
      <c r="I885" s="56">
        <f t="shared" si="44"/>
        <v>99.86509924841009</v>
      </c>
      <c r="J885" s="143" t="s">
        <v>97</v>
      </c>
      <c r="K885" s="143"/>
      <c r="L885" s="94"/>
    </row>
    <row r="886" spans="1:12" s="97" customFormat="1" ht="18" customHeight="1">
      <c r="A886" s="87"/>
      <c r="B886" s="88"/>
      <c r="C886" s="126"/>
      <c r="D886" s="140">
        <v>4240</v>
      </c>
      <c r="E886" s="141"/>
      <c r="F886" s="121" t="s">
        <v>33</v>
      </c>
      <c r="G886" s="120">
        <v>1178</v>
      </c>
      <c r="H886" s="120">
        <v>1172</v>
      </c>
      <c r="I886" s="56">
        <f t="shared" si="44"/>
        <v>99.49066213921901</v>
      </c>
      <c r="J886" s="143" t="s">
        <v>357</v>
      </c>
      <c r="K886" s="143"/>
      <c r="L886" s="94"/>
    </row>
    <row r="887" spans="1:12" s="97" customFormat="1" ht="18.75" customHeight="1">
      <c r="A887" s="87"/>
      <c r="B887" s="88"/>
      <c r="C887" s="126"/>
      <c r="D887" s="140">
        <v>4260</v>
      </c>
      <c r="E887" s="141"/>
      <c r="F887" s="121" t="s">
        <v>35</v>
      </c>
      <c r="G887" s="120">
        <v>8333</v>
      </c>
      <c r="H887" s="120">
        <v>7646</v>
      </c>
      <c r="I887" s="56">
        <f t="shared" si="44"/>
        <v>91.75567022680907</v>
      </c>
      <c r="J887" s="151" t="s">
        <v>150</v>
      </c>
      <c r="K887" s="151"/>
      <c r="L887" s="94"/>
    </row>
    <row r="888" spans="1:12" s="97" customFormat="1" ht="18.75" customHeight="1">
      <c r="A888" s="87"/>
      <c r="B888" s="88"/>
      <c r="C888" s="126"/>
      <c r="D888" s="140">
        <v>4270</v>
      </c>
      <c r="E888" s="141"/>
      <c r="F888" s="121" t="s">
        <v>37</v>
      </c>
      <c r="G888" s="120">
        <v>10488</v>
      </c>
      <c r="H888" s="120">
        <v>10151</v>
      </c>
      <c r="I888" s="56">
        <f t="shared" si="44"/>
        <v>96.78680396643783</v>
      </c>
      <c r="J888" s="143" t="s">
        <v>359</v>
      </c>
      <c r="K888" s="143"/>
      <c r="L888" s="94"/>
    </row>
    <row r="889" spans="1:12" s="97" customFormat="1" ht="18.75" customHeight="1">
      <c r="A889" s="87"/>
      <c r="B889" s="88"/>
      <c r="C889" s="126"/>
      <c r="D889" s="140">
        <v>4280</v>
      </c>
      <c r="E889" s="141"/>
      <c r="F889" s="121" t="s">
        <v>39</v>
      </c>
      <c r="G889" s="120">
        <v>800</v>
      </c>
      <c r="H889" s="120">
        <v>670</v>
      </c>
      <c r="I889" s="56">
        <f t="shared" si="44"/>
        <v>83.75</v>
      </c>
      <c r="J889" s="143" t="s">
        <v>40</v>
      </c>
      <c r="K889" s="143"/>
      <c r="L889" s="94"/>
    </row>
    <row r="890" spans="1:12" s="97" customFormat="1" ht="17.25" customHeight="1">
      <c r="A890" s="87"/>
      <c r="B890" s="88"/>
      <c r="C890" s="126"/>
      <c r="D890" s="140">
        <v>4300</v>
      </c>
      <c r="E890" s="141"/>
      <c r="F890" s="121" t="s">
        <v>360</v>
      </c>
      <c r="G890" s="120">
        <v>11871</v>
      </c>
      <c r="H890" s="120">
        <v>11870</v>
      </c>
      <c r="I890" s="56">
        <f t="shared" si="44"/>
        <v>99.99157610984753</v>
      </c>
      <c r="J890" s="143" t="s">
        <v>361</v>
      </c>
      <c r="K890" s="143"/>
      <c r="L890" s="94"/>
    </row>
    <row r="891" spans="1:12" s="97" customFormat="1" ht="17.25" customHeight="1">
      <c r="A891" s="87"/>
      <c r="B891" s="88"/>
      <c r="C891" s="126"/>
      <c r="D891" s="140">
        <v>4410</v>
      </c>
      <c r="E891" s="141"/>
      <c r="F891" s="121" t="s">
        <v>67</v>
      </c>
      <c r="G891" s="120">
        <v>381</v>
      </c>
      <c r="H891" s="120">
        <v>0</v>
      </c>
      <c r="I891" s="56">
        <f t="shared" si="44"/>
        <v>0</v>
      </c>
      <c r="J891" s="143" t="s">
        <v>393</v>
      </c>
      <c r="K891" s="143"/>
      <c r="L891" s="94"/>
    </row>
    <row r="892" spans="1:12" s="97" customFormat="1" ht="18.75" customHeight="1">
      <c r="A892" s="87"/>
      <c r="B892" s="90"/>
      <c r="C892" s="126"/>
      <c r="D892" s="244">
        <v>4440</v>
      </c>
      <c r="E892" s="141"/>
      <c r="F892" s="121" t="s">
        <v>47</v>
      </c>
      <c r="G892" s="120">
        <v>19518</v>
      </c>
      <c r="H892" s="120">
        <v>19518</v>
      </c>
      <c r="I892" s="92">
        <f t="shared" si="44"/>
        <v>100</v>
      </c>
      <c r="J892" s="148" t="s">
        <v>106</v>
      </c>
      <c r="K892" s="148"/>
      <c r="L892" s="94"/>
    </row>
    <row r="893" spans="1:12" s="95" customFormat="1" ht="18.75" customHeight="1">
      <c r="A893" s="58"/>
      <c r="B893" s="61"/>
      <c r="C893" s="96">
        <v>80146</v>
      </c>
      <c r="D893" s="132"/>
      <c r="E893" s="61"/>
      <c r="F893" s="100" t="s">
        <v>53</v>
      </c>
      <c r="G893" s="101">
        <f>SUM(G894)</f>
        <v>300</v>
      </c>
      <c r="H893" s="101">
        <f>SUM(H894)</f>
        <v>300</v>
      </c>
      <c r="I893" s="102">
        <f t="shared" si="44"/>
        <v>100</v>
      </c>
      <c r="J893" s="153"/>
      <c r="K893" s="153"/>
      <c r="L893" s="94"/>
    </row>
    <row r="894" spans="1:12" s="95" customFormat="1" ht="18" customHeight="1">
      <c r="A894" s="87"/>
      <c r="B894" s="90"/>
      <c r="C894" s="96"/>
      <c r="D894" s="127">
        <v>4300</v>
      </c>
      <c r="E894" s="90"/>
      <c r="F894" s="87" t="s">
        <v>41</v>
      </c>
      <c r="G894" s="91">
        <v>300</v>
      </c>
      <c r="H894" s="91">
        <v>300</v>
      </c>
      <c r="I894" s="92">
        <f t="shared" si="44"/>
        <v>100</v>
      </c>
      <c r="J894" s="148" t="s">
        <v>334</v>
      </c>
      <c r="K894" s="148"/>
      <c r="L894" s="94"/>
    </row>
    <row r="895" spans="1:12" s="116" customFormat="1" ht="16.5" customHeight="1">
      <c r="A895" s="87"/>
      <c r="B895" s="87"/>
      <c r="C895" s="118"/>
      <c r="D895" s="87"/>
      <c r="E895" s="119"/>
      <c r="F895" s="87"/>
      <c r="G895" s="91"/>
      <c r="H895" s="91"/>
      <c r="I895" s="50"/>
      <c r="J895" s="109"/>
      <c r="K895" s="109"/>
      <c r="L895" s="85"/>
    </row>
    <row r="896" spans="1:12" s="82" customFormat="1" ht="18" customHeight="1">
      <c r="A896" s="75" t="s">
        <v>422</v>
      </c>
      <c r="B896" s="75"/>
      <c r="C896" s="110"/>
      <c r="D896" s="75"/>
      <c r="E896" s="111"/>
      <c r="F896" s="75" t="s">
        <v>423</v>
      </c>
      <c r="G896" s="112">
        <f>SUM(G897:G914)/2</f>
        <v>269000</v>
      </c>
      <c r="H896" s="112">
        <f>SUM(H897:H914)/2</f>
        <v>265934</v>
      </c>
      <c r="I896" s="113">
        <f aca="true" t="shared" si="45" ref="I896:I914">H896/G896*100</f>
        <v>98.86022304832713</v>
      </c>
      <c r="J896" s="81"/>
      <c r="K896" s="81"/>
      <c r="L896" s="7"/>
    </row>
    <row r="897" spans="1:12" s="95" customFormat="1" ht="18.75" customHeight="1">
      <c r="A897" s="58"/>
      <c r="B897" s="59"/>
      <c r="C897" s="60">
        <v>80104</v>
      </c>
      <c r="D897" s="59"/>
      <c r="E897" s="61"/>
      <c r="F897" s="58" t="s">
        <v>290</v>
      </c>
      <c r="G897" s="101">
        <f>SUM(G898:G912)</f>
        <v>268000</v>
      </c>
      <c r="H897" s="101">
        <f>SUM(H898:H912)</f>
        <v>265838</v>
      </c>
      <c r="I897" s="50">
        <f t="shared" si="45"/>
        <v>99.19328358208955</v>
      </c>
      <c r="J897" s="84"/>
      <c r="K897" s="84"/>
      <c r="L897" s="94"/>
    </row>
    <row r="898" spans="1:12" s="97" customFormat="1" ht="27.75" customHeight="1">
      <c r="A898" s="87"/>
      <c r="B898" s="88"/>
      <c r="C898" s="115"/>
      <c r="D898" s="140">
        <v>3020</v>
      </c>
      <c r="E898" s="141"/>
      <c r="F898" s="121" t="s">
        <v>91</v>
      </c>
      <c r="G898" s="120">
        <v>1157</v>
      </c>
      <c r="H898" s="120">
        <v>1148</v>
      </c>
      <c r="I898" s="56">
        <f t="shared" si="45"/>
        <v>99.22212618841833</v>
      </c>
      <c r="J898" s="143" t="s">
        <v>356</v>
      </c>
      <c r="K898" s="143"/>
      <c r="L898" s="94"/>
    </row>
    <row r="899" spans="1:12" s="97" customFormat="1" ht="30" customHeight="1">
      <c r="A899" s="87"/>
      <c r="B899" s="88"/>
      <c r="C899" s="126"/>
      <c r="D899" s="88">
        <v>4010</v>
      </c>
      <c r="E899" s="90"/>
      <c r="F899" s="87" t="s">
        <v>60</v>
      </c>
      <c r="G899" s="120">
        <v>145592</v>
      </c>
      <c r="H899" s="120">
        <v>145524</v>
      </c>
      <c r="I899" s="56">
        <f t="shared" si="45"/>
        <v>99.95329413704049</v>
      </c>
      <c r="J899" s="93" t="s">
        <v>93</v>
      </c>
      <c r="K899" s="93"/>
      <c r="L899" s="94"/>
    </row>
    <row r="900" spans="1:12" s="97" customFormat="1" ht="18" customHeight="1">
      <c r="A900" s="87"/>
      <c r="B900" s="88"/>
      <c r="C900" s="126"/>
      <c r="D900" s="140">
        <v>4040</v>
      </c>
      <c r="E900" s="141"/>
      <c r="F900" s="121" t="s">
        <v>26</v>
      </c>
      <c r="G900" s="120">
        <v>9753</v>
      </c>
      <c r="H900" s="120">
        <v>9753</v>
      </c>
      <c r="I900" s="56">
        <f t="shared" si="45"/>
        <v>100</v>
      </c>
      <c r="J900" s="143" t="s">
        <v>109</v>
      </c>
      <c r="K900" s="143"/>
      <c r="L900" s="94"/>
    </row>
    <row r="901" spans="1:12" s="97" customFormat="1" ht="18" customHeight="1">
      <c r="A901" s="87"/>
      <c r="B901" s="88"/>
      <c r="C901" s="126"/>
      <c r="D901" s="140">
        <v>4110</v>
      </c>
      <c r="E901" s="141"/>
      <c r="F901" s="121" t="s">
        <v>28</v>
      </c>
      <c r="G901" s="120">
        <v>28705</v>
      </c>
      <c r="H901" s="120">
        <v>28681</v>
      </c>
      <c r="I901" s="56">
        <f t="shared" si="45"/>
        <v>99.91639087267026</v>
      </c>
      <c r="J901" s="143" t="s">
        <v>95</v>
      </c>
      <c r="K901" s="143"/>
      <c r="L901" s="94"/>
    </row>
    <row r="902" spans="1:12" s="97" customFormat="1" ht="18" customHeight="1">
      <c r="A902" s="87"/>
      <c r="B902" s="88"/>
      <c r="C902" s="126"/>
      <c r="D902" s="140">
        <v>4120</v>
      </c>
      <c r="E902" s="141"/>
      <c r="F902" s="121" t="s">
        <v>30</v>
      </c>
      <c r="G902" s="120">
        <v>3744</v>
      </c>
      <c r="H902" s="120">
        <v>3744</v>
      </c>
      <c r="I902" s="56">
        <f t="shared" si="45"/>
        <v>100</v>
      </c>
      <c r="J902" s="143" t="s">
        <v>96</v>
      </c>
      <c r="K902" s="143"/>
      <c r="L902" s="94"/>
    </row>
    <row r="903" spans="1:12" s="97" customFormat="1" ht="18.75" customHeight="1">
      <c r="A903" s="87"/>
      <c r="B903" s="88"/>
      <c r="C903" s="126"/>
      <c r="D903" s="140">
        <v>4210</v>
      </c>
      <c r="E903" s="141"/>
      <c r="F903" s="121" t="s">
        <v>31</v>
      </c>
      <c r="G903" s="120">
        <v>12245</v>
      </c>
      <c r="H903" s="120">
        <v>12241</v>
      </c>
      <c r="I903" s="56">
        <f t="shared" si="45"/>
        <v>99.96733360555329</v>
      </c>
      <c r="J903" s="143" t="s">
        <v>97</v>
      </c>
      <c r="K903" s="143"/>
      <c r="L903" s="94"/>
    </row>
    <row r="904" spans="1:12" s="97" customFormat="1" ht="21" customHeight="1">
      <c r="A904" s="87"/>
      <c r="B904" s="88"/>
      <c r="C904" s="126"/>
      <c r="D904" s="140">
        <v>4240</v>
      </c>
      <c r="E904" s="141"/>
      <c r="F904" s="121" t="s">
        <v>33</v>
      </c>
      <c r="G904" s="120">
        <v>471</v>
      </c>
      <c r="H904" s="120">
        <v>460</v>
      </c>
      <c r="I904" s="56">
        <f t="shared" si="45"/>
        <v>97.66454352441613</v>
      </c>
      <c r="J904" s="143" t="s">
        <v>357</v>
      </c>
      <c r="K904" s="143"/>
      <c r="L904" s="94"/>
    </row>
    <row r="905" spans="1:12" s="97" customFormat="1" ht="18" customHeight="1">
      <c r="A905" s="87"/>
      <c r="B905" s="88"/>
      <c r="C905" s="126"/>
      <c r="D905" s="140">
        <v>4260</v>
      </c>
      <c r="E905" s="141"/>
      <c r="F905" s="121" t="s">
        <v>35</v>
      </c>
      <c r="G905" s="120">
        <v>30833</v>
      </c>
      <c r="H905" s="120">
        <v>28855</v>
      </c>
      <c r="I905" s="56">
        <f t="shared" si="45"/>
        <v>93.58479551130281</v>
      </c>
      <c r="J905" s="151" t="s">
        <v>150</v>
      </c>
      <c r="K905" s="151"/>
      <c r="L905" s="94"/>
    </row>
    <row r="906" spans="1:12" s="97" customFormat="1" ht="21" customHeight="1">
      <c r="A906" s="87"/>
      <c r="B906" s="88"/>
      <c r="C906" s="126"/>
      <c r="D906" s="140">
        <v>4270</v>
      </c>
      <c r="E906" s="141"/>
      <c r="F906" s="121" t="s">
        <v>37</v>
      </c>
      <c r="G906" s="120">
        <v>4966</v>
      </c>
      <c r="H906" s="120">
        <v>4952</v>
      </c>
      <c r="I906" s="56">
        <f t="shared" si="45"/>
        <v>99.71808296415627</v>
      </c>
      <c r="J906" s="143" t="s">
        <v>359</v>
      </c>
      <c r="K906" s="143"/>
      <c r="L906" s="94"/>
    </row>
    <row r="907" spans="1:12" s="97" customFormat="1" ht="18.75" customHeight="1">
      <c r="A907" s="87"/>
      <c r="B907" s="88"/>
      <c r="C907" s="126"/>
      <c r="D907" s="140">
        <v>4280</v>
      </c>
      <c r="E907" s="141"/>
      <c r="F907" s="121" t="s">
        <v>39</v>
      </c>
      <c r="G907" s="120">
        <v>700</v>
      </c>
      <c r="H907" s="120">
        <v>694</v>
      </c>
      <c r="I907" s="56">
        <f t="shared" si="45"/>
        <v>99.14285714285714</v>
      </c>
      <c r="J907" s="143" t="s">
        <v>40</v>
      </c>
      <c r="K907" s="143"/>
      <c r="L907" s="94"/>
    </row>
    <row r="908" spans="1:12" s="97" customFormat="1" ht="30" customHeight="1">
      <c r="A908" s="87"/>
      <c r="B908" s="88"/>
      <c r="C908" s="126"/>
      <c r="D908" s="140">
        <v>4300</v>
      </c>
      <c r="E908" s="141"/>
      <c r="F908" s="121" t="s">
        <v>360</v>
      </c>
      <c r="G908" s="120">
        <v>5599</v>
      </c>
      <c r="H908" s="120">
        <v>5598</v>
      </c>
      <c r="I908" s="56">
        <f t="shared" si="45"/>
        <v>99.98213966779782</v>
      </c>
      <c r="J908" s="143" t="s">
        <v>366</v>
      </c>
      <c r="K908" s="143"/>
      <c r="L908" s="94"/>
    </row>
    <row r="909" spans="1:12" s="97" customFormat="1" ht="18" customHeight="1">
      <c r="A909" s="87"/>
      <c r="B909" s="88"/>
      <c r="C909" s="126"/>
      <c r="D909" s="140">
        <v>4430</v>
      </c>
      <c r="E909" s="141"/>
      <c r="F909" s="121" t="s">
        <v>45</v>
      </c>
      <c r="G909" s="120">
        <v>700</v>
      </c>
      <c r="H909" s="120">
        <v>668</v>
      </c>
      <c r="I909" s="56">
        <f t="shared" si="45"/>
        <v>95.42857142857143</v>
      </c>
      <c r="J909" s="143" t="s">
        <v>102</v>
      </c>
      <c r="K909" s="143"/>
      <c r="L909" s="94"/>
    </row>
    <row r="910" spans="1:12" s="97" customFormat="1" ht="18.75" customHeight="1">
      <c r="A910" s="87"/>
      <c r="B910" s="88"/>
      <c r="C910" s="218"/>
      <c r="D910" s="140">
        <v>4440</v>
      </c>
      <c r="E910" s="141"/>
      <c r="F910" s="121" t="s">
        <v>47</v>
      </c>
      <c r="G910" s="120">
        <v>8592</v>
      </c>
      <c r="H910" s="120">
        <v>8592</v>
      </c>
      <c r="I910" s="92">
        <f t="shared" si="45"/>
        <v>100</v>
      </c>
      <c r="J910" s="143" t="s">
        <v>106</v>
      </c>
      <c r="K910" s="143"/>
      <c r="L910" s="94"/>
    </row>
    <row r="911" spans="1:12" s="97" customFormat="1" ht="30.75" customHeight="1">
      <c r="A911" s="87"/>
      <c r="B911" s="90"/>
      <c r="C911" s="239"/>
      <c r="D911" s="248">
        <v>4480</v>
      </c>
      <c r="E911" s="141"/>
      <c r="F911" s="249" t="s">
        <v>49</v>
      </c>
      <c r="G911" s="250">
        <v>643</v>
      </c>
      <c r="H911" s="250">
        <v>628</v>
      </c>
      <c r="I911" s="92">
        <f t="shared" si="45"/>
        <v>97.66718506998446</v>
      </c>
      <c r="J911" s="117" t="s">
        <v>424</v>
      </c>
      <c r="K911" s="117"/>
      <c r="L911" s="94"/>
    </row>
    <row r="912" spans="1:12" s="97" customFormat="1" ht="18.75" customHeight="1">
      <c r="A912" s="87"/>
      <c r="B912" s="90"/>
      <c r="C912" s="239"/>
      <c r="D912" s="248">
        <v>6050</v>
      </c>
      <c r="E912" s="141"/>
      <c r="F912" s="249" t="s">
        <v>182</v>
      </c>
      <c r="G912" s="250">
        <v>14300</v>
      </c>
      <c r="H912" s="250">
        <v>14300</v>
      </c>
      <c r="I912" s="92">
        <f t="shared" si="45"/>
        <v>100</v>
      </c>
      <c r="J912" s="117" t="s">
        <v>425</v>
      </c>
      <c r="K912" s="117"/>
      <c r="L912" s="94"/>
    </row>
    <row r="913" spans="1:12" s="95" customFormat="1" ht="21" customHeight="1">
      <c r="A913" s="58"/>
      <c r="B913" s="61"/>
      <c r="C913" s="96">
        <v>80146</v>
      </c>
      <c r="D913" s="132"/>
      <c r="E913" s="61"/>
      <c r="F913" s="58" t="s">
        <v>53</v>
      </c>
      <c r="G913" s="49">
        <f>SUM(G914)</f>
        <v>1000</v>
      </c>
      <c r="H913" s="49">
        <f>SUM(H914)</f>
        <v>96</v>
      </c>
      <c r="I913" s="83">
        <f t="shared" si="45"/>
        <v>9.6</v>
      </c>
      <c r="J913" s="153"/>
      <c r="K913" s="153"/>
      <c r="L913" s="94"/>
    </row>
    <row r="914" spans="1:12" s="95" customFormat="1" ht="30.75" customHeight="1">
      <c r="A914" s="87"/>
      <c r="B914" s="90"/>
      <c r="C914" s="96"/>
      <c r="D914" s="127">
        <v>4300</v>
      </c>
      <c r="E914" s="90"/>
      <c r="F914" s="87" t="s">
        <v>41</v>
      </c>
      <c r="G914" s="91">
        <v>1000</v>
      </c>
      <c r="H914" s="91">
        <v>96</v>
      </c>
      <c r="I914" s="92">
        <f t="shared" si="45"/>
        <v>9.6</v>
      </c>
      <c r="J914" s="148" t="s">
        <v>134</v>
      </c>
      <c r="K914" s="148"/>
      <c r="L914" s="94"/>
    </row>
    <row r="915" spans="1:12" s="116" customFormat="1" ht="18" customHeight="1">
      <c r="A915" s="87"/>
      <c r="B915" s="87"/>
      <c r="C915" s="118"/>
      <c r="D915" s="87"/>
      <c r="E915" s="119"/>
      <c r="F915" s="87"/>
      <c r="G915" s="91"/>
      <c r="H915" s="91"/>
      <c r="I915" s="50"/>
      <c r="J915" s="109"/>
      <c r="K915" s="109"/>
      <c r="L915" s="85"/>
    </row>
    <row r="916" spans="1:12" s="82" customFormat="1" ht="17.25" customHeight="1">
      <c r="A916" s="75" t="s">
        <v>426</v>
      </c>
      <c r="B916" s="75"/>
      <c r="C916" s="110"/>
      <c r="D916" s="75"/>
      <c r="E916" s="111"/>
      <c r="F916" s="75" t="s">
        <v>427</v>
      </c>
      <c r="G916" s="112">
        <f>SUM(G917:G932)/2</f>
        <v>669153</v>
      </c>
      <c r="H916" s="112">
        <f>SUM(H917:H932)/2</f>
        <v>664339</v>
      </c>
      <c r="I916" s="113">
        <f aca="true" t="shared" si="46" ref="I916:I932">H916/G916*100</f>
        <v>99.28058306545738</v>
      </c>
      <c r="J916" s="81"/>
      <c r="K916" s="81"/>
      <c r="L916" s="7"/>
    </row>
    <row r="917" spans="1:12" s="95" customFormat="1" ht="18" customHeight="1">
      <c r="A917" s="58"/>
      <c r="B917" s="59"/>
      <c r="C917" s="60">
        <v>80104</v>
      </c>
      <c r="D917" s="59"/>
      <c r="E917" s="61"/>
      <c r="F917" s="58" t="s">
        <v>290</v>
      </c>
      <c r="G917" s="49">
        <f>SUM(G918:G930)</f>
        <v>668903</v>
      </c>
      <c r="H917" s="49">
        <f>SUM(H918:H930)</f>
        <v>664249</v>
      </c>
      <c r="I917" s="50">
        <f t="shared" si="46"/>
        <v>99.30423394722403</v>
      </c>
      <c r="J917" s="63"/>
      <c r="K917" s="63"/>
      <c r="L917" s="94"/>
    </row>
    <row r="918" spans="1:12" s="97" customFormat="1" ht="29.25" customHeight="1">
      <c r="A918" s="87"/>
      <c r="B918" s="88"/>
      <c r="C918" s="115"/>
      <c r="D918" s="140">
        <v>3020</v>
      </c>
      <c r="E918" s="141"/>
      <c r="F918" s="121" t="s">
        <v>91</v>
      </c>
      <c r="G918" s="123">
        <v>6156</v>
      </c>
      <c r="H918" s="123">
        <v>5112</v>
      </c>
      <c r="I918" s="124">
        <f t="shared" si="46"/>
        <v>83.04093567251462</v>
      </c>
      <c r="J918" s="143" t="s">
        <v>356</v>
      </c>
      <c r="K918" s="143"/>
      <c r="L918" s="94"/>
    </row>
    <row r="919" spans="1:12" s="97" customFormat="1" ht="30" customHeight="1">
      <c r="A919" s="87"/>
      <c r="B919" s="88"/>
      <c r="C919" s="126"/>
      <c r="D919" s="88">
        <v>4010</v>
      </c>
      <c r="E919" s="90"/>
      <c r="F919" s="121" t="s">
        <v>60</v>
      </c>
      <c r="G919" s="123">
        <v>440262</v>
      </c>
      <c r="H919" s="123">
        <v>440113</v>
      </c>
      <c r="I919" s="124">
        <f t="shared" si="46"/>
        <v>99.9661565158928</v>
      </c>
      <c r="J919" s="93" t="s">
        <v>93</v>
      </c>
      <c r="K919" s="93"/>
      <c r="L919" s="94"/>
    </row>
    <row r="920" spans="1:12" s="97" customFormat="1" ht="18" customHeight="1">
      <c r="A920" s="87"/>
      <c r="B920" s="88"/>
      <c r="C920" s="126"/>
      <c r="D920" s="140">
        <v>4040</v>
      </c>
      <c r="E920" s="141"/>
      <c r="F920" s="121" t="s">
        <v>26</v>
      </c>
      <c r="G920" s="120">
        <v>29465</v>
      </c>
      <c r="H920" s="120">
        <v>29465</v>
      </c>
      <c r="I920" s="56">
        <f t="shared" si="46"/>
        <v>100</v>
      </c>
      <c r="J920" s="143" t="s">
        <v>109</v>
      </c>
      <c r="K920" s="143"/>
      <c r="L920" s="94"/>
    </row>
    <row r="921" spans="1:12" s="97" customFormat="1" ht="18" customHeight="1">
      <c r="A921" s="87"/>
      <c r="B921" s="88"/>
      <c r="C921" s="126"/>
      <c r="D921" s="140">
        <v>4110</v>
      </c>
      <c r="E921" s="141"/>
      <c r="F921" s="121" t="s">
        <v>28</v>
      </c>
      <c r="G921" s="120">
        <v>78170</v>
      </c>
      <c r="H921" s="120">
        <f>77979+16</f>
        <v>77995</v>
      </c>
      <c r="I921" s="56">
        <f t="shared" si="46"/>
        <v>99.77612894972496</v>
      </c>
      <c r="J921" s="143" t="s">
        <v>95</v>
      </c>
      <c r="K921" s="143"/>
      <c r="L921" s="94"/>
    </row>
    <row r="922" spans="1:12" s="97" customFormat="1" ht="18.75" customHeight="1">
      <c r="A922" s="87"/>
      <c r="B922" s="88"/>
      <c r="C922" s="126"/>
      <c r="D922" s="140">
        <v>4120</v>
      </c>
      <c r="E922" s="141"/>
      <c r="F922" s="121" t="s">
        <v>30</v>
      </c>
      <c r="G922" s="120">
        <v>10930</v>
      </c>
      <c r="H922" s="120">
        <v>10739</v>
      </c>
      <c r="I922" s="56">
        <f t="shared" si="46"/>
        <v>98.25251601097895</v>
      </c>
      <c r="J922" s="143" t="s">
        <v>96</v>
      </c>
      <c r="K922" s="143"/>
      <c r="L922" s="94"/>
    </row>
    <row r="923" spans="1:12" s="97" customFormat="1" ht="19.5" customHeight="1">
      <c r="A923" s="87"/>
      <c r="B923" s="88"/>
      <c r="C923" s="126"/>
      <c r="D923" s="140">
        <v>4210</v>
      </c>
      <c r="E923" s="141"/>
      <c r="F923" s="121" t="s">
        <v>31</v>
      </c>
      <c r="G923" s="120">
        <v>8059</v>
      </c>
      <c r="H923" s="120">
        <v>7954</v>
      </c>
      <c r="I923" s="56">
        <f t="shared" si="46"/>
        <v>98.69710882243454</v>
      </c>
      <c r="J923" s="143" t="s">
        <v>97</v>
      </c>
      <c r="K923" s="143"/>
      <c r="L923" s="94"/>
    </row>
    <row r="924" spans="1:12" s="97" customFormat="1" ht="18" customHeight="1">
      <c r="A924" s="87"/>
      <c r="B924" s="88"/>
      <c r="C924" s="126"/>
      <c r="D924" s="140">
        <v>4240</v>
      </c>
      <c r="E924" s="141"/>
      <c r="F924" s="121" t="s">
        <v>33</v>
      </c>
      <c r="G924" s="120">
        <v>1000</v>
      </c>
      <c r="H924" s="120">
        <v>960</v>
      </c>
      <c r="I924" s="56">
        <f t="shared" si="46"/>
        <v>96</v>
      </c>
      <c r="J924" s="143" t="s">
        <v>357</v>
      </c>
      <c r="K924" s="143"/>
      <c r="L924" s="94"/>
    </row>
    <row r="925" spans="1:12" s="97" customFormat="1" ht="18" customHeight="1">
      <c r="A925" s="87"/>
      <c r="B925" s="88"/>
      <c r="C925" s="126"/>
      <c r="D925" s="140">
        <v>4260</v>
      </c>
      <c r="E925" s="141"/>
      <c r="F925" s="121" t="s">
        <v>35</v>
      </c>
      <c r="G925" s="120">
        <v>53967</v>
      </c>
      <c r="H925" s="120">
        <v>52346</v>
      </c>
      <c r="I925" s="56">
        <f t="shared" si="46"/>
        <v>96.99631256138011</v>
      </c>
      <c r="J925" s="151" t="s">
        <v>150</v>
      </c>
      <c r="K925" s="151"/>
      <c r="L925" s="94"/>
    </row>
    <row r="926" spans="1:12" s="97" customFormat="1" ht="18.75" customHeight="1">
      <c r="A926" s="87"/>
      <c r="B926" s="88"/>
      <c r="C926" s="126"/>
      <c r="D926" s="140">
        <v>4270</v>
      </c>
      <c r="E926" s="141"/>
      <c r="F926" s="121" t="s">
        <v>37</v>
      </c>
      <c r="G926" s="120">
        <v>7000</v>
      </c>
      <c r="H926" s="120">
        <v>6067</v>
      </c>
      <c r="I926" s="56">
        <f t="shared" si="46"/>
        <v>86.67142857142856</v>
      </c>
      <c r="J926" s="143" t="s">
        <v>359</v>
      </c>
      <c r="K926" s="143"/>
      <c r="L926" s="94"/>
    </row>
    <row r="927" spans="1:12" s="97" customFormat="1" ht="18" customHeight="1">
      <c r="A927" s="87"/>
      <c r="B927" s="88"/>
      <c r="C927" s="126"/>
      <c r="D927" s="140">
        <v>4280</v>
      </c>
      <c r="E927" s="141"/>
      <c r="F927" s="121" t="s">
        <v>39</v>
      </c>
      <c r="G927" s="120">
        <v>1181</v>
      </c>
      <c r="H927" s="120">
        <v>1181</v>
      </c>
      <c r="I927" s="56">
        <f t="shared" si="46"/>
        <v>100</v>
      </c>
      <c r="J927" s="143" t="s">
        <v>40</v>
      </c>
      <c r="K927" s="143"/>
      <c r="L927" s="94"/>
    </row>
    <row r="928" spans="1:12" s="97" customFormat="1" ht="29.25" customHeight="1">
      <c r="A928" s="87"/>
      <c r="B928" s="88"/>
      <c r="C928" s="126"/>
      <c r="D928" s="140">
        <v>4300</v>
      </c>
      <c r="E928" s="141"/>
      <c r="F928" s="121" t="s">
        <v>360</v>
      </c>
      <c r="G928" s="120">
        <v>8278</v>
      </c>
      <c r="H928" s="120">
        <v>7900</v>
      </c>
      <c r="I928" s="56">
        <f t="shared" si="46"/>
        <v>95.43367963276154</v>
      </c>
      <c r="J928" s="143" t="s">
        <v>366</v>
      </c>
      <c r="K928" s="143"/>
      <c r="L928" s="94"/>
    </row>
    <row r="929" spans="1:12" s="97" customFormat="1" ht="18.75" customHeight="1">
      <c r="A929" s="87"/>
      <c r="B929" s="88"/>
      <c r="C929" s="126"/>
      <c r="D929" s="140">
        <v>4430</v>
      </c>
      <c r="E929" s="141"/>
      <c r="F929" s="121" t="s">
        <v>45</v>
      </c>
      <c r="G929" s="120">
        <v>200</v>
      </c>
      <c r="H929" s="120">
        <v>182</v>
      </c>
      <c r="I929" s="92">
        <f t="shared" si="46"/>
        <v>91</v>
      </c>
      <c r="J929" s="143" t="s">
        <v>381</v>
      </c>
      <c r="K929" s="143"/>
      <c r="L929" s="94"/>
    </row>
    <row r="930" spans="1:12" s="97" customFormat="1" ht="18.75" customHeight="1">
      <c r="A930" s="87"/>
      <c r="B930" s="88"/>
      <c r="C930" s="218"/>
      <c r="D930" s="140">
        <v>4440</v>
      </c>
      <c r="E930" s="141"/>
      <c r="F930" s="121" t="s">
        <v>47</v>
      </c>
      <c r="G930" s="120">
        <v>24235</v>
      </c>
      <c r="H930" s="120">
        <v>24235</v>
      </c>
      <c r="I930" s="92">
        <f t="shared" si="46"/>
        <v>100</v>
      </c>
      <c r="J930" s="143" t="s">
        <v>106</v>
      </c>
      <c r="K930" s="143"/>
      <c r="L930" s="94"/>
    </row>
    <row r="931" spans="1:12" s="95" customFormat="1" ht="28.5" customHeight="1">
      <c r="A931" s="58"/>
      <c r="B931" s="61"/>
      <c r="C931" s="96">
        <v>80146</v>
      </c>
      <c r="D931" s="132"/>
      <c r="E931" s="61"/>
      <c r="F931" s="58" t="s">
        <v>53</v>
      </c>
      <c r="G931" s="49">
        <f>SUM(G932)</f>
        <v>250</v>
      </c>
      <c r="H931" s="49">
        <f>SUM(H932)</f>
        <v>90</v>
      </c>
      <c r="I931" s="83">
        <f t="shared" si="46"/>
        <v>36</v>
      </c>
      <c r="J931" s="153"/>
      <c r="K931" s="153"/>
      <c r="L931" s="94"/>
    </row>
    <row r="932" spans="1:12" s="95" customFormat="1" ht="18" customHeight="1">
      <c r="A932" s="87"/>
      <c r="B932" s="90"/>
      <c r="C932" s="96"/>
      <c r="D932" s="127">
        <v>4300</v>
      </c>
      <c r="E932" s="90"/>
      <c r="F932" s="87" t="s">
        <v>41</v>
      </c>
      <c r="G932" s="91">
        <v>250</v>
      </c>
      <c r="H932" s="91">
        <v>90</v>
      </c>
      <c r="I932" s="92">
        <f t="shared" si="46"/>
        <v>36</v>
      </c>
      <c r="J932" s="148" t="s">
        <v>334</v>
      </c>
      <c r="K932" s="148"/>
      <c r="L932" s="94"/>
    </row>
    <row r="933" spans="1:12" s="97" customFormat="1" ht="17.25" customHeight="1">
      <c r="A933" s="87"/>
      <c r="B933" s="88"/>
      <c r="C933" s="126"/>
      <c r="D933" s="140"/>
      <c r="E933" s="141"/>
      <c r="F933" s="121"/>
      <c r="G933" s="120"/>
      <c r="H933" s="120"/>
      <c r="I933" s="56"/>
      <c r="J933" s="187"/>
      <c r="K933" s="187"/>
      <c r="L933" s="94"/>
    </row>
    <row r="934" spans="1:12" s="82" customFormat="1" ht="17.25" customHeight="1">
      <c r="A934" s="75" t="s">
        <v>426</v>
      </c>
      <c r="B934" s="75"/>
      <c r="C934" s="110"/>
      <c r="D934" s="75"/>
      <c r="E934" s="111"/>
      <c r="F934" s="75" t="s">
        <v>428</v>
      </c>
      <c r="G934" s="112">
        <f>SUM(G935:G946)/2</f>
        <v>188419</v>
      </c>
      <c r="H934" s="112">
        <f>SUM(H935:H946)/2</f>
        <v>188388</v>
      </c>
      <c r="I934" s="113">
        <f aca="true" t="shared" si="47" ref="I934:I946">H934/G934*100</f>
        <v>99.98354730680028</v>
      </c>
      <c r="J934" s="81"/>
      <c r="K934" s="81"/>
      <c r="L934" s="7"/>
    </row>
    <row r="935" spans="1:12" s="95" customFormat="1" ht="17.25" customHeight="1">
      <c r="A935" s="58"/>
      <c r="B935" s="59"/>
      <c r="C935" s="60">
        <v>80104</v>
      </c>
      <c r="D935" s="59"/>
      <c r="E935" s="61"/>
      <c r="F935" s="58" t="s">
        <v>290</v>
      </c>
      <c r="G935" s="101">
        <f>SUM(G936:G946)</f>
        <v>188419</v>
      </c>
      <c r="H935" s="101">
        <f>SUM(H936:H946)</f>
        <v>188388</v>
      </c>
      <c r="I935" s="50">
        <f t="shared" si="47"/>
        <v>99.98354730680028</v>
      </c>
      <c r="J935" s="84"/>
      <c r="K935" s="84"/>
      <c r="L935" s="94"/>
    </row>
    <row r="936" spans="1:12" s="97" customFormat="1" ht="29.25" customHeight="1">
      <c r="A936" s="87"/>
      <c r="B936" s="88"/>
      <c r="C936" s="115"/>
      <c r="D936" s="140">
        <v>3020</v>
      </c>
      <c r="E936" s="141"/>
      <c r="F936" s="121" t="s">
        <v>91</v>
      </c>
      <c r="G936" s="120">
        <v>1582</v>
      </c>
      <c r="H936" s="120">
        <v>1582</v>
      </c>
      <c r="I936" s="56">
        <f t="shared" si="47"/>
        <v>100</v>
      </c>
      <c r="J936" s="143" t="s">
        <v>356</v>
      </c>
      <c r="K936" s="143"/>
      <c r="L936" s="94"/>
    </row>
    <row r="937" spans="1:12" s="97" customFormat="1" ht="30" customHeight="1">
      <c r="A937" s="87"/>
      <c r="B937" s="88"/>
      <c r="C937" s="126"/>
      <c r="D937" s="88">
        <v>4010</v>
      </c>
      <c r="E937" s="90"/>
      <c r="F937" s="121" t="s">
        <v>60</v>
      </c>
      <c r="G937" s="123">
        <v>103058</v>
      </c>
      <c r="H937" s="123">
        <v>103036</v>
      </c>
      <c r="I937" s="124">
        <f t="shared" si="47"/>
        <v>99.97865279745386</v>
      </c>
      <c r="J937" s="93" t="s">
        <v>93</v>
      </c>
      <c r="K937" s="93"/>
      <c r="L937" s="94"/>
    </row>
    <row r="938" spans="1:12" s="97" customFormat="1" ht="29.25" customHeight="1">
      <c r="A938" s="87"/>
      <c r="B938" s="88"/>
      <c r="C938" s="126"/>
      <c r="D938" s="140">
        <v>4040</v>
      </c>
      <c r="E938" s="141"/>
      <c r="F938" s="121" t="s">
        <v>26</v>
      </c>
      <c r="G938" s="120">
        <v>21438</v>
      </c>
      <c r="H938" s="120">
        <v>21437</v>
      </c>
      <c r="I938" s="56">
        <f t="shared" si="47"/>
        <v>99.9953353857636</v>
      </c>
      <c r="J938" s="143" t="s">
        <v>429</v>
      </c>
      <c r="K938" s="143"/>
      <c r="L938" s="94"/>
    </row>
    <row r="939" spans="1:12" s="97" customFormat="1" ht="17.25" customHeight="1">
      <c r="A939" s="87"/>
      <c r="B939" s="88"/>
      <c r="C939" s="126"/>
      <c r="D939" s="140">
        <v>4110</v>
      </c>
      <c r="E939" s="141"/>
      <c r="F939" s="121" t="s">
        <v>28</v>
      </c>
      <c r="G939" s="120">
        <v>23208</v>
      </c>
      <c r="H939" s="120">
        <f>23224-16</f>
        <v>23208</v>
      </c>
      <c r="I939" s="56">
        <f t="shared" si="47"/>
        <v>100</v>
      </c>
      <c r="J939" s="143" t="s">
        <v>95</v>
      </c>
      <c r="K939" s="143"/>
      <c r="L939" s="94"/>
    </row>
    <row r="940" spans="1:12" s="97" customFormat="1" ht="18.75" customHeight="1">
      <c r="A940" s="87"/>
      <c r="B940" s="88"/>
      <c r="C940" s="126"/>
      <c r="D940" s="140">
        <v>4120</v>
      </c>
      <c r="E940" s="141"/>
      <c r="F940" s="121" t="s">
        <v>30</v>
      </c>
      <c r="G940" s="120">
        <v>3207</v>
      </c>
      <c r="H940" s="120">
        <v>3205</v>
      </c>
      <c r="I940" s="56">
        <f t="shared" si="47"/>
        <v>99.93763642033052</v>
      </c>
      <c r="J940" s="143" t="s">
        <v>96</v>
      </c>
      <c r="K940" s="143"/>
      <c r="L940" s="94"/>
    </row>
    <row r="941" spans="1:12" s="97" customFormat="1" ht="19.5" customHeight="1">
      <c r="A941" s="87"/>
      <c r="B941" s="88"/>
      <c r="C941" s="126"/>
      <c r="D941" s="140">
        <v>4210</v>
      </c>
      <c r="E941" s="141"/>
      <c r="F941" s="121" t="s">
        <v>31</v>
      </c>
      <c r="G941" s="120">
        <v>1301</v>
      </c>
      <c r="H941" s="120">
        <v>1301</v>
      </c>
      <c r="I941" s="56">
        <f t="shared" si="47"/>
        <v>100</v>
      </c>
      <c r="J941" s="148" t="s">
        <v>97</v>
      </c>
      <c r="K941" s="148"/>
      <c r="L941" s="94"/>
    </row>
    <row r="942" spans="1:12" s="97" customFormat="1" ht="18.75" customHeight="1">
      <c r="A942" s="87"/>
      <c r="B942" s="88"/>
      <c r="C942" s="126"/>
      <c r="D942" s="140">
        <v>4260</v>
      </c>
      <c r="E942" s="141"/>
      <c r="F942" s="121" t="s">
        <v>35</v>
      </c>
      <c r="G942" s="123">
        <v>10705</v>
      </c>
      <c r="H942" s="123">
        <v>10705</v>
      </c>
      <c r="I942" s="124">
        <f t="shared" si="47"/>
        <v>100</v>
      </c>
      <c r="J942" s="151" t="s">
        <v>150</v>
      </c>
      <c r="K942" s="151"/>
      <c r="L942" s="94"/>
    </row>
    <row r="943" spans="1:12" s="97" customFormat="1" ht="18" customHeight="1">
      <c r="A943" s="87"/>
      <c r="B943" s="88"/>
      <c r="C943" s="126"/>
      <c r="D943" s="140">
        <v>4270</v>
      </c>
      <c r="E943" s="141"/>
      <c r="F943" s="121" t="s">
        <v>37</v>
      </c>
      <c r="G943" s="120">
        <v>959</v>
      </c>
      <c r="H943" s="120">
        <v>959</v>
      </c>
      <c r="I943" s="56">
        <f t="shared" si="47"/>
        <v>100</v>
      </c>
      <c r="J943" s="143" t="s">
        <v>359</v>
      </c>
      <c r="K943" s="143"/>
      <c r="L943" s="94"/>
    </row>
    <row r="944" spans="1:12" s="97" customFormat="1" ht="18" customHeight="1">
      <c r="A944" s="87"/>
      <c r="B944" s="88"/>
      <c r="C944" s="126"/>
      <c r="D944" s="140">
        <v>4280</v>
      </c>
      <c r="E944" s="141"/>
      <c r="F944" s="121" t="s">
        <v>39</v>
      </c>
      <c r="G944" s="120">
        <v>268</v>
      </c>
      <c r="H944" s="120">
        <v>262</v>
      </c>
      <c r="I944" s="56">
        <f t="shared" si="47"/>
        <v>97.76119402985076</v>
      </c>
      <c r="J944" s="143" t="s">
        <v>40</v>
      </c>
      <c r="K944" s="143"/>
      <c r="L944" s="94"/>
    </row>
    <row r="945" spans="1:12" s="97" customFormat="1" ht="29.25" customHeight="1">
      <c r="A945" s="87"/>
      <c r="B945" s="88"/>
      <c r="C945" s="126"/>
      <c r="D945" s="140">
        <v>4300</v>
      </c>
      <c r="E945" s="141"/>
      <c r="F945" s="121" t="s">
        <v>360</v>
      </c>
      <c r="G945" s="120">
        <v>15543</v>
      </c>
      <c r="H945" s="120">
        <v>15543</v>
      </c>
      <c r="I945" s="56">
        <f t="shared" si="47"/>
        <v>100</v>
      </c>
      <c r="J945" s="143" t="s">
        <v>366</v>
      </c>
      <c r="K945" s="143"/>
      <c r="L945" s="94"/>
    </row>
    <row r="946" spans="1:12" s="97" customFormat="1" ht="18.75" customHeight="1">
      <c r="A946" s="87"/>
      <c r="B946" s="88"/>
      <c r="C946" s="218"/>
      <c r="D946" s="140">
        <v>4440</v>
      </c>
      <c r="E946" s="141"/>
      <c r="F946" s="121" t="s">
        <v>47</v>
      </c>
      <c r="G946" s="120">
        <v>7150</v>
      </c>
      <c r="H946" s="120">
        <v>7150</v>
      </c>
      <c r="I946" s="92">
        <f t="shared" si="47"/>
        <v>100</v>
      </c>
      <c r="J946" s="148" t="s">
        <v>106</v>
      </c>
      <c r="K946" s="148"/>
      <c r="L946" s="94"/>
    </row>
    <row r="947" spans="1:12" s="95" customFormat="1" ht="18" customHeight="1">
      <c r="A947" s="87"/>
      <c r="B947" s="90"/>
      <c r="C947" s="96"/>
      <c r="D947" s="244"/>
      <c r="E947" s="141"/>
      <c r="F947" s="121"/>
      <c r="G947" s="91"/>
      <c r="H947" s="91"/>
      <c r="I947" s="92"/>
      <c r="J947" s="148"/>
      <c r="K947" s="148"/>
      <c r="L947" s="94"/>
    </row>
    <row r="948" spans="1:12" s="82" customFormat="1" ht="17.25" customHeight="1">
      <c r="A948" s="75" t="s">
        <v>430</v>
      </c>
      <c r="B948" s="75"/>
      <c r="C948" s="110"/>
      <c r="D948" s="75"/>
      <c r="E948" s="111"/>
      <c r="F948" s="75" t="s">
        <v>431</v>
      </c>
      <c r="G948" s="112">
        <f>SUM(G949:G952)/2</f>
        <v>2610</v>
      </c>
      <c r="H948" s="112">
        <f>SUM(H949:H952)/2</f>
        <v>2610</v>
      </c>
      <c r="I948" s="113">
        <f>H948/G948*100</f>
        <v>100</v>
      </c>
      <c r="J948" s="81"/>
      <c r="K948" s="81"/>
      <c r="L948" s="7"/>
    </row>
    <row r="949" spans="1:12" s="95" customFormat="1" ht="16.5" customHeight="1">
      <c r="A949" s="58"/>
      <c r="B949" s="59"/>
      <c r="C949" s="60">
        <v>80104</v>
      </c>
      <c r="D949" s="59"/>
      <c r="E949" s="61"/>
      <c r="F949" s="58" t="s">
        <v>290</v>
      </c>
      <c r="G949" s="101">
        <f>SUM(G950:G952)</f>
        <v>2610</v>
      </c>
      <c r="H949" s="101">
        <f>SUM(H950:H952)</f>
        <v>2610</v>
      </c>
      <c r="I949" s="50">
        <f>H949/G949*100</f>
        <v>100</v>
      </c>
      <c r="J949" s="84"/>
      <c r="K949" s="84"/>
      <c r="L949" s="94"/>
    </row>
    <row r="950" spans="1:12" s="97" customFormat="1" ht="18.75" customHeight="1">
      <c r="A950" s="87"/>
      <c r="B950" s="88"/>
      <c r="C950" s="126"/>
      <c r="D950" s="140">
        <v>4040</v>
      </c>
      <c r="E950" s="141"/>
      <c r="F950" s="121" t="s">
        <v>26</v>
      </c>
      <c r="G950" s="120">
        <v>2167</v>
      </c>
      <c r="H950" s="120">
        <v>2167</v>
      </c>
      <c r="I950" s="56">
        <f>H950/G950*100</f>
        <v>100</v>
      </c>
      <c r="J950" s="143" t="s">
        <v>109</v>
      </c>
      <c r="K950" s="143"/>
      <c r="L950" s="94"/>
    </row>
    <row r="951" spans="1:12" s="97" customFormat="1" ht="21" customHeight="1">
      <c r="A951" s="87"/>
      <c r="B951" s="88"/>
      <c r="C951" s="126"/>
      <c r="D951" s="140">
        <v>4110</v>
      </c>
      <c r="E951" s="141"/>
      <c r="F951" s="121" t="s">
        <v>28</v>
      </c>
      <c r="G951" s="120">
        <v>390</v>
      </c>
      <c r="H951" s="120">
        <v>390</v>
      </c>
      <c r="I951" s="56">
        <f>H951/G951*100</f>
        <v>100</v>
      </c>
      <c r="J951" s="143" t="s">
        <v>95</v>
      </c>
      <c r="K951" s="143"/>
      <c r="L951" s="94"/>
    </row>
    <row r="952" spans="1:12" s="97" customFormat="1" ht="18.75" customHeight="1">
      <c r="A952" s="87"/>
      <c r="B952" s="88"/>
      <c r="C952" s="126"/>
      <c r="D952" s="140">
        <v>4120</v>
      </c>
      <c r="E952" s="141"/>
      <c r="F952" s="121" t="s">
        <v>30</v>
      </c>
      <c r="G952" s="120">
        <v>53</v>
      </c>
      <c r="H952" s="120">
        <v>53</v>
      </c>
      <c r="I952" s="56">
        <f>H952/G952*100</f>
        <v>100</v>
      </c>
      <c r="J952" s="148" t="s">
        <v>96</v>
      </c>
      <c r="K952" s="148"/>
      <c r="L952" s="94"/>
    </row>
    <row r="953" spans="1:12" s="95" customFormat="1" ht="18" customHeight="1">
      <c r="A953" s="87"/>
      <c r="B953" s="90"/>
      <c r="C953" s="96"/>
      <c r="D953" s="244"/>
      <c r="E953" s="141"/>
      <c r="F953" s="121"/>
      <c r="G953" s="91"/>
      <c r="H953" s="91"/>
      <c r="I953" s="92"/>
      <c r="J953" s="187"/>
      <c r="K953" s="187"/>
      <c r="L953" s="94"/>
    </row>
    <row r="954" spans="1:12" s="95" customFormat="1" ht="16.5" customHeight="1">
      <c r="A954" s="87"/>
      <c r="B954" s="90"/>
      <c r="C954" s="223"/>
      <c r="D954" s="251"/>
      <c r="E954" s="141"/>
      <c r="F954" s="76" t="s">
        <v>432</v>
      </c>
      <c r="G954" s="112">
        <f>SUM(G955:G967)/2</f>
        <v>761591</v>
      </c>
      <c r="H954" s="112">
        <f>SUM(H955:H967)/2</f>
        <v>757302</v>
      </c>
      <c r="I954" s="214">
        <f aca="true" t="shared" si="48" ref="I954:I967">H954/G954*100</f>
        <v>99.43683683236803</v>
      </c>
      <c r="J954" s="163"/>
      <c r="K954" s="163"/>
      <c r="L954" s="94"/>
    </row>
    <row r="955" spans="1:12" s="95" customFormat="1" ht="31.5" customHeight="1">
      <c r="A955" s="58"/>
      <c r="B955" s="61"/>
      <c r="C955" s="142">
        <v>85117</v>
      </c>
      <c r="D955" s="247"/>
      <c r="E955" s="68"/>
      <c r="F955" s="100" t="s">
        <v>433</v>
      </c>
      <c r="G955" s="49">
        <f>SUM(G956:G967)</f>
        <v>761591</v>
      </c>
      <c r="H955" s="49">
        <f>SUM(H956:H967)</f>
        <v>757302</v>
      </c>
      <c r="I955" s="83">
        <f t="shared" si="48"/>
        <v>99.43683683236803</v>
      </c>
      <c r="J955" s="252"/>
      <c r="K955" s="252"/>
      <c r="L955" s="94"/>
    </row>
    <row r="956" spans="1:12" s="95" customFormat="1" ht="18" customHeight="1">
      <c r="A956" s="87"/>
      <c r="B956" s="90"/>
      <c r="C956" s="96"/>
      <c r="D956" s="244">
        <v>4010</v>
      </c>
      <c r="E956" s="141"/>
      <c r="F956" s="121" t="s">
        <v>60</v>
      </c>
      <c r="G956" s="91">
        <v>446525</v>
      </c>
      <c r="H956" s="91">
        <v>446514</v>
      </c>
      <c r="I956" s="92">
        <f t="shared" si="48"/>
        <v>99.99753653210907</v>
      </c>
      <c r="J956" s="143" t="s">
        <v>434</v>
      </c>
      <c r="K956" s="143"/>
      <c r="L956" s="94"/>
    </row>
    <row r="957" spans="1:12" s="95" customFormat="1" ht="18" customHeight="1">
      <c r="A957" s="87"/>
      <c r="B957" s="90"/>
      <c r="C957" s="96"/>
      <c r="D957" s="244">
        <v>4110</v>
      </c>
      <c r="E957" s="141"/>
      <c r="F957" s="121" t="s">
        <v>28</v>
      </c>
      <c r="G957" s="91">
        <v>75376</v>
      </c>
      <c r="H957" s="91">
        <v>75356</v>
      </c>
      <c r="I957" s="92">
        <f t="shared" si="48"/>
        <v>99.97346635533857</v>
      </c>
      <c r="J957" s="143" t="s">
        <v>95</v>
      </c>
      <c r="K957" s="143"/>
      <c r="L957" s="94"/>
    </row>
    <row r="958" spans="1:12" s="95" customFormat="1" ht="18" customHeight="1">
      <c r="A958" s="87"/>
      <c r="B958" s="90"/>
      <c r="C958" s="96"/>
      <c r="D958" s="244">
        <v>4120</v>
      </c>
      <c r="E958" s="141"/>
      <c r="F958" s="121" t="s">
        <v>30</v>
      </c>
      <c r="G958" s="91">
        <v>10141</v>
      </c>
      <c r="H958" s="91">
        <v>10117</v>
      </c>
      <c r="I958" s="92">
        <f t="shared" si="48"/>
        <v>99.76333694901884</v>
      </c>
      <c r="J958" s="143" t="s">
        <v>96</v>
      </c>
      <c r="K958" s="143"/>
      <c r="L958" s="94"/>
    </row>
    <row r="959" spans="1:12" s="95" customFormat="1" ht="18" customHeight="1">
      <c r="A959" s="87"/>
      <c r="B959" s="90"/>
      <c r="C959" s="96"/>
      <c r="D959" s="244">
        <v>4210</v>
      </c>
      <c r="E959" s="141"/>
      <c r="F959" s="121" t="s">
        <v>31</v>
      </c>
      <c r="G959" s="91">
        <v>49779</v>
      </c>
      <c r="H959" s="91">
        <v>49779</v>
      </c>
      <c r="I959" s="92">
        <f t="shared" si="48"/>
        <v>100</v>
      </c>
      <c r="J959" s="143" t="s">
        <v>435</v>
      </c>
      <c r="K959" s="143"/>
      <c r="L959" s="94"/>
    </row>
    <row r="960" spans="1:12" s="95" customFormat="1" ht="18" customHeight="1">
      <c r="A960" s="87"/>
      <c r="B960" s="90"/>
      <c r="C960" s="96"/>
      <c r="D960" s="244">
        <v>4220</v>
      </c>
      <c r="E960" s="141"/>
      <c r="F960" s="121" t="s">
        <v>63</v>
      </c>
      <c r="G960" s="91">
        <v>25900</v>
      </c>
      <c r="H960" s="91">
        <v>25832</v>
      </c>
      <c r="I960" s="92">
        <f t="shared" si="48"/>
        <v>99.73745173745174</v>
      </c>
      <c r="J960" s="143" t="s">
        <v>436</v>
      </c>
      <c r="K960" s="143"/>
      <c r="L960" s="94"/>
    </row>
    <row r="961" spans="1:12" s="95" customFormat="1" ht="18" customHeight="1">
      <c r="A961" s="87"/>
      <c r="B961" s="90"/>
      <c r="C961" s="96"/>
      <c r="D961" s="244">
        <v>4230</v>
      </c>
      <c r="E961" s="141"/>
      <c r="F961" s="121" t="s">
        <v>79</v>
      </c>
      <c r="G961" s="91">
        <v>1100</v>
      </c>
      <c r="H961" s="91">
        <v>1026</v>
      </c>
      <c r="I961" s="92">
        <f t="shared" si="48"/>
        <v>93.27272727272728</v>
      </c>
      <c r="J961" s="143" t="s">
        <v>437</v>
      </c>
      <c r="K961" s="143"/>
      <c r="L961" s="94"/>
    </row>
    <row r="962" spans="1:12" s="95" customFormat="1" ht="18" customHeight="1">
      <c r="A962" s="87"/>
      <c r="B962" s="90"/>
      <c r="C962" s="96"/>
      <c r="D962" s="244">
        <v>4270</v>
      </c>
      <c r="E962" s="141"/>
      <c r="F962" s="121" t="s">
        <v>37</v>
      </c>
      <c r="G962" s="91">
        <v>12836</v>
      </c>
      <c r="H962" s="91">
        <v>12835</v>
      </c>
      <c r="I962" s="92">
        <f t="shared" si="48"/>
        <v>99.99220941103147</v>
      </c>
      <c r="J962" s="143" t="s">
        <v>438</v>
      </c>
      <c r="K962" s="143"/>
      <c r="L962" s="94"/>
    </row>
    <row r="963" spans="1:12" s="95" customFormat="1" ht="18.75" customHeight="1">
      <c r="A963" s="87"/>
      <c r="B963" s="90"/>
      <c r="C963" s="96"/>
      <c r="D963" s="244">
        <v>4300</v>
      </c>
      <c r="E963" s="141"/>
      <c r="F963" s="121" t="s">
        <v>360</v>
      </c>
      <c r="G963" s="91">
        <v>98774</v>
      </c>
      <c r="H963" s="91">
        <v>94863</v>
      </c>
      <c r="I963" s="92">
        <f t="shared" si="48"/>
        <v>96.04045599044284</v>
      </c>
      <c r="J963" s="143" t="s">
        <v>439</v>
      </c>
      <c r="K963" s="143"/>
      <c r="L963" s="94"/>
    </row>
    <row r="964" spans="1:12" s="95" customFormat="1" ht="21" customHeight="1">
      <c r="A964" s="87"/>
      <c r="B964" s="90"/>
      <c r="C964" s="96"/>
      <c r="D964" s="244">
        <v>4410</v>
      </c>
      <c r="E964" s="141"/>
      <c r="F964" s="121" t="s">
        <v>67</v>
      </c>
      <c r="G964" s="91">
        <v>3500</v>
      </c>
      <c r="H964" s="91">
        <v>3430</v>
      </c>
      <c r="I964" s="92">
        <f t="shared" si="48"/>
        <v>98</v>
      </c>
      <c r="J964" s="143" t="s">
        <v>44</v>
      </c>
      <c r="K964" s="143"/>
      <c r="L964" s="94"/>
    </row>
    <row r="965" spans="1:12" s="95" customFormat="1" ht="21" customHeight="1">
      <c r="A965" s="87"/>
      <c r="B965" s="90"/>
      <c r="C965" s="96"/>
      <c r="D965" s="244">
        <v>4430</v>
      </c>
      <c r="E965" s="141"/>
      <c r="F965" s="121" t="s">
        <v>45</v>
      </c>
      <c r="G965" s="91">
        <v>4300</v>
      </c>
      <c r="H965" s="91">
        <v>4279</v>
      </c>
      <c r="I965" s="92">
        <f t="shared" si="48"/>
        <v>99.51162790697674</v>
      </c>
      <c r="J965" s="143" t="s">
        <v>440</v>
      </c>
      <c r="K965" s="143"/>
      <c r="L965" s="94"/>
    </row>
    <row r="966" spans="1:12" s="95" customFormat="1" ht="18" customHeight="1">
      <c r="A966" s="87"/>
      <c r="B966" s="90"/>
      <c r="C966" s="96"/>
      <c r="D966" s="244">
        <v>4440</v>
      </c>
      <c r="E966" s="141"/>
      <c r="F966" s="121" t="s">
        <v>47</v>
      </c>
      <c r="G966" s="91">
        <v>16360</v>
      </c>
      <c r="H966" s="91">
        <v>16360</v>
      </c>
      <c r="I966" s="92">
        <f t="shared" si="48"/>
        <v>100</v>
      </c>
      <c r="J966" s="143" t="s">
        <v>441</v>
      </c>
      <c r="K966" s="143"/>
      <c r="L966" s="94"/>
    </row>
    <row r="967" spans="1:12" s="95" customFormat="1" ht="30" customHeight="1">
      <c r="A967" s="87"/>
      <c r="B967" s="90"/>
      <c r="C967" s="96"/>
      <c r="D967" s="244">
        <v>6060</v>
      </c>
      <c r="E967" s="141"/>
      <c r="F967" s="121" t="s">
        <v>86</v>
      </c>
      <c r="G967" s="91">
        <v>17000</v>
      </c>
      <c r="H967" s="91">
        <v>16911</v>
      </c>
      <c r="I967" s="92">
        <f t="shared" si="48"/>
        <v>99.4764705882353</v>
      </c>
      <c r="J967" s="148" t="s">
        <v>442</v>
      </c>
      <c r="K967" s="148"/>
      <c r="L967" s="94"/>
    </row>
    <row r="968" spans="1:12" s="97" customFormat="1" ht="18" customHeight="1">
      <c r="A968" s="87"/>
      <c r="B968" s="88"/>
      <c r="C968" s="218"/>
      <c r="D968" s="140"/>
      <c r="E968" s="141"/>
      <c r="F968" s="121"/>
      <c r="G968" s="120"/>
      <c r="H968" s="120"/>
      <c r="I968" s="56"/>
      <c r="J968" s="187"/>
      <c r="K968" s="187"/>
      <c r="L968" s="94"/>
    </row>
    <row r="969" spans="1:12" s="82" customFormat="1" ht="18.75" customHeight="1">
      <c r="A969" s="75" t="s">
        <v>443</v>
      </c>
      <c r="B969" s="75"/>
      <c r="C969" s="110"/>
      <c r="D969" s="75"/>
      <c r="E969" s="111"/>
      <c r="F969" s="75" t="s">
        <v>444</v>
      </c>
      <c r="G969" s="112">
        <f>SUM(G970:G982)/2</f>
        <v>1070322</v>
      </c>
      <c r="H969" s="112">
        <f>SUM(H970:H982)/2</f>
        <v>907668</v>
      </c>
      <c r="I969" s="253">
        <f aca="true" t="shared" si="49" ref="I969:I982">H969/G969*100</f>
        <v>84.80326481189773</v>
      </c>
      <c r="J969" s="81"/>
      <c r="K969" s="81"/>
      <c r="L969" s="7"/>
    </row>
    <row r="970" spans="1:12" s="86" customFormat="1" ht="18" customHeight="1">
      <c r="A970" s="188"/>
      <c r="B970" s="254"/>
      <c r="C970" s="60">
        <v>75416</v>
      </c>
      <c r="D970" s="59"/>
      <c r="E970" s="61"/>
      <c r="F970" s="58" t="s">
        <v>445</v>
      </c>
      <c r="G970" s="49">
        <f>SUM(G971:G982)</f>
        <v>1070322</v>
      </c>
      <c r="H970" s="49">
        <f>SUM(H971:H982)</f>
        <v>907668</v>
      </c>
      <c r="I970" s="191">
        <f t="shared" si="49"/>
        <v>84.80326481189773</v>
      </c>
      <c r="J970" s="84"/>
      <c r="K970" s="84"/>
      <c r="L970" s="85"/>
    </row>
    <row r="971" spans="1:12" s="95" customFormat="1" ht="30.75" customHeight="1">
      <c r="A971" s="255"/>
      <c r="B971" s="246"/>
      <c r="C971" s="89"/>
      <c r="D971" s="88">
        <v>3020</v>
      </c>
      <c r="E971" s="90"/>
      <c r="F971" s="87" t="s">
        <v>91</v>
      </c>
      <c r="G971" s="91">
        <v>27184</v>
      </c>
      <c r="H971" s="91">
        <v>27183</v>
      </c>
      <c r="I971" s="193">
        <f t="shared" si="49"/>
        <v>99.99632136550912</v>
      </c>
      <c r="J971" s="93" t="s">
        <v>446</v>
      </c>
      <c r="K971" s="93"/>
      <c r="L971" s="94"/>
    </row>
    <row r="972" spans="1:12" s="95" customFormat="1" ht="21" customHeight="1">
      <c r="A972" s="255"/>
      <c r="B972" s="246"/>
      <c r="C972" s="96"/>
      <c r="D972" s="88">
        <v>4010</v>
      </c>
      <c r="E972" s="90"/>
      <c r="F972" s="87" t="s">
        <v>447</v>
      </c>
      <c r="G972" s="91">
        <v>749616</v>
      </c>
      <c r="H972" s="91">
        <v>626809</v>
      </c>
      <c r="I972" s="193">
        <f t="shared" si="49"/>
        <v>83.6173454141854</v>
      </c>
      <c r="J972" s="93" t="s">
        <v>346</v>
      </c>
      <c r="K972" s="93"/>
      <c r="L972" s="94"/>
    </row>
    <row r="973" spans="1:12" s="95" customFormat="1" ht="18.75" customHeight="1">
      <c r="A973" s="255"/>
      <c r="B973" s="246"/>
      <c r="C973" s="96"/>
      <c r="D973" s="88">
        <v>4040</v>
      </c>
      <c r="E973" s="90"/>
      <c r="F973" s="87" t="s">
        <v>26</v>
      </c>
      <c r="G973" s="91">
        <v>51334</v>
      </c>
      <c r="H973" s="91">
        <v>51334</v>
      </c>
      <c r="I973" s="193">
        <f t="shared" si="49"/>
        <v>100</v>
      </c>
      <c r="J973" s="93" t="s">
        <v>448</v>
      </c>
      <c r="K973" s="93"/>
      <c r="L973" s="94"/>
    </row>
    <row r="974" spans="1:12" s="97" customFormat="1" ht="18.75" customHeight="1">
      <c r="A974" s="255"/>
      <c r="B974" s="246"/>
      <c r="C974" s="96"/>
      <c r="D974" s="88">
        <v>4110</v>
      </c>
      <c r="E974" s="90"/>
      <c r="F974" s="87" t="s">
        <v>28</v>
      </c>
      <c r="G974" s="91">
        <v>130143</v>
      </c>
      <c r="H974" s="91">
        <v>111121</v>
      </c>
      <c r="I974" s="193">
        <f t="shared" si="49"/>
        <v>85.38377016051574</v>
      </c>
      <c r="J974" s="93" t="s">
        <v>449</v>
      </c>
      <c r="K974" s="93"/>
      <c r="L974" s="94"/>
    </row>
    <row r="975" spans="1:12" s="97" customFormat="1" ht="18.75" customHeight="1">
      <c r="A975" s="255"/>
      <c r="B975" s="246"/>
      <c r="C975" s="96"/>
      <c r="D975" s="88">
        <v>4120</v>
      </c>
      <c r="E975" s="90"/>
      <c r="F975" s="87" t="s">
        <v>30</v>
      </c>
      <c r="G975" s="91">
        <v>20436</v>
      </c>
      <c r="H975" s="91">
        <v>14101</v>
      </c>
      <c r="I975" s="193">
        <f t="shared" si="49"/>
        <v>69.00078293208064</v>
      </c>
      <c r="J975" s="93" t="s">
        <v>450</v>
      </c>
      <c r="K975" s="93"/>
      <c r="L975" s="94"/>
    </row>
    <row r="976" spans="1:12" s="95" customFormat="1" ht="30" customHeight="1">
      <c r="A976" s="255"/>
      <c r="B976" s="246"/>
      <c r="C976" s="96"/>
      <c r="D976" s="88">
        <v>4210</v>
      </c>
      <c r="E976" s="90"/>
      <c r="F976" s="87" t="s">
        <v>451</v>
      </c>
      <c r="G976" s="91">
        <v>41500</v>
      </c>
      <c r="H976" s="91">
        <v>38251</v>
      </c>
      <c r="I976" s="193">
        <f t="shared" si="49"/>
        <v>92.1710843373494</v>
      </c>
      <c r="J976" s="93" t="s">
        <v>452</v>
      </c>
      <c r="K976" s="93"/>
      <c r="L976" s="94"/>
    </row>
    <row r="977" spans="1:12" s="97" customFormat="1" ht="18" customHeight="1">
      <c r="A977" s="255"/>
      <c r="B977" s="246"/>
      <c r="C977" s="96"/>
      <c r="D977" s="88">
        <v>4260</v>
      </c>
      <c r="E977" s="90"/>
      <c r="F977" s="87" t="s">
        <v>35</v>
      </c>
      <c r="G977" s="91">
        <v>10333</v>
      </c>
      <c r="H977" s="91">
        <v>7865</v>
      </c>
      <c r="I977" s="193">
        <f t="shared" si="49"/>
        <v>76.11535855995355</v>
      </c>
      <c r="J977" s="93" t="s">
        <v>453</v>
      </c>
      <c r="K977" s="93"/>
      <c r="L977" s="94"/>
    </row>
    <row r="978" spans="1:12" s="95" customFormat="1" ht="18" customHeight="1">
      <c r="A978" s="255"/>
      <c r="B978" s="246"/>
      <c r="C978" s="96"/>
      <c r="D978" s="88">
        <v>4270</v>
      </c>
      <c r="E978" s="90"/>
      <c r="F978" s="121" t="s">
        <v>37</v>
      </c>
      <c r="G978" s="122">
        <v>9000</v>
      </c>
      <c r="H978" s="122">
        <v>4502</v>
      </c>
      <c r="I978" s="256">
        <f t="shared" si="49"/>
        <v>50.022222222222226</v>
      </c>
      <c r="J978" s="93" t="s">
        <v>454</v>
      </c>
      <c r="K978" s="93"/>
      <c r="L978" s="94"/>
    </row>
    <row r="979" spans="1:12" s="95" customFormat="1" ht="45" customHeight="1">
      <c r="A979" s="255"/>
      <c r="B979" s="257"/>
      <c r="C979" s="96"/>
      <c r="D979" s="127">
        <v>4300</v>
      </c>
      <c r="E979" s="90"/>
      <c r="F979" s="87" t="s">
        <v>41</v>
      </c>
      <c r="G979" s="91">
        <v>20500</v>
      </c>
      <c r="H979" s="91">
        <v>16678</v>
      </c>
      <c r="I979" s="193">
        <f t="shared" si="49"/>
        <v>81.3560975609756</v>
      </c>
      <c r="J979" s="143" t="s">
        <v>455</v>
      </c>
      <c r="K979" s="143"/>
      <c r="L979" s="94"/>
    </row>
    <row r="980" spans="1:12" s="97" customFormat="1" ht="18" customHeight="1">
      <c r="A980" s="255"/>
      <c r="B980" s="246"/>
      <c r="C980" s="96"/>
      <c r="D980" s="140">
        <v>4410</v>
      </c>
      <c r="E980" s="141"/>
      <c r="F980" s="121" t="s">
        <v>67</v>
      </c>
      <c r="G980" s="122">
        <v>2000</v>
      </c>
      <c r="H980" s="122">
        <v>1578</v>
      </c>
      <c r="I980" s="256">
        <f t="shared" si="49"/>
        <v>78.9</v>
      </c>
      <c r="J980" s="93" t="s">
        <v>456</v>
      </c>
      <c r="K980" s="93"/>
      <c r="L980" s="94"/>
    </row>
    <row r="981" spans="1:12" s="95" customFormat="1" ht="17.25" customHeight="1">
      <c r="A981" s="255"/>
      <c r="B981" s="246"/>
      <c r="C981" s="96"/>
      <c r="D981" s="88">
        <v>4430</v>
      </c>
      <c r="E981" s="90"/>
      <c r="F981" s="87" t="s">
        <v>45</v>
      </c>
      <c r="G981" s="91">
        <v>3276</v>
      </c>
      <c r="H981" s="91">
        <v>3276</v>
      </c>
      <c r="I981" s="193">
        <f t="shared" si="49"/>
        <v>100</v>
      </c>
      <c r="J981" s="93" t="s">
        <v>457</v>
      </c>
      <c r="K981" s="93"/>
      <c r="L981" s="94"/>
    </row>
    <row r="982" spans="1:12" s="95" customFormat="1" ht="29.25" customHeight="1">
      <c r="A982" s="255"/>
      <c r="B982" s="246"/>
      <c r="C982" s="96"/>
      <c r="D982" s="140">
        <v>6060</v>
      </c>
      <c r="E982" s="141"/>
      <c r="F982" s="121" t="s">
        <v>86</v>
      </c>
      <c r="G982" s="91">
        <v>5000</v>
      </c>
      <c r="H982" s="91">
        <v>4970</v>
      </c>
      <c r="I982" s="193">
        <f t="shared" si="49"/>
        <v>99.4</v>
      </c>
      <c r="J982" s="98" t="s">
        <v>458</v>
      </c>
      <c r="K982" s="98"/>
      <c r="L982" s="94"/>
    </row>
    <row r="983" spans="1:12" s="97" customFormat="1" ht="17.25" customHeight="1">
      <c r="A983" s="87"/>
      <c r="B983" s="88"/>
      <c r="C983" s="218"/>
      <c r="D983" s="140"/>
      <c r="E983" s="141"/>
      <c r="F983" s="121"/>
      <c r="G983" s="120"/>
      <c r="H983" s="120"/>
      <c r="I983" s="56"/>
      <c r="J983" s="63"/>
      <c r="K983" s="63"/>
      <c r="L983" s="94"/>
    </row>
    <row r="984" spans="1:12" s="82" customFormat="1" ht="18.75" customHeight="1">
      <c r="A984" s="75" t="s">
        <v>459</v>
      </c>
      <c r="B984" s="75"/>
      <c r="C984" s="110"/>
      <c r="D984" s="75"/>
      <c r="E984" s="111"/>
      <c r="F984" s="75" t="s">
        <v>460</v>
      </c>
      <c r="G984" s="112">
        <f>SUM(G985:G1017)/2</f>
        <v>2347546</v>
      </c>
      <c r="H984" s="112">
        <f>SUM(H985:H1017)/2</f>
        <v>2342829</v>
      </c>
      <c r="I984" s="113">
        <f aca="true" t="shared" si="50" ref="I984:I1017">H984/G984*100</f>
        <v>99.79906677015062</v>
      </c>
      <c r="J984" s="81"/>
      <c r="K984" s="81"/>
      <c r="L984" s="7"/>
    </row>
    <row r="985" spans="1:12" s="86" customFormat="1" ht="21" customHeight="1">
      <c r="A985" s="58"/>
      <c r="B985" s="59"/>
      <c r="C985" s="60">
        <v>80101</v>
      </c>
      <c r="D985" s="59"/>
      <c r="E985" s="61"/>
      <c r="F985" s="58" t="s">
        <v>285</v>
      </c>
      <c r="G985" s="49">
        <f>SUM(G986:G1001)</f>
        <v>2062635</v>
      </c>
      <c r="H985" s="49">
        <f>SUM(H986:H1001)</f>
        <v>2060485</v>
      </c>
      <c r="I985" s="50">
        <f t="shared" si="50"/>
        <v>99.89576439845149</v>
      </c>
      <c r="J985" s="114"/>
      <c r="K985" s="114"/>
      <c r="L985" s="85"/>
    </row>
    <row r="986" spans="1:12" s="116" customFormat="1" ht="27.75" customHeight="1">
      <c r="A986" s="87"/>
      <c r="B986" s="88"/>
      <c r="C986" s="115"/>
      <c r="D986" s="88">
        <v>3020</v>
      </c>
      <c r="E986" s="90"/>
      <c r="F986" s="87" t="s">
        <v>22</v>
      </c>
      <c r="G986" s="120">
        <v>3950</v>
      </c>
      <c r="H986" s="120">
        <v>3950</v>
      </c>
      <c r="I986" s="56">
        <f t="shared" si="50"/>
        <v>100</v>
      </c>
      <c r="J986" s="143" t="s">
        <v>461</v>
      </c>
      <c r="K986" s="143"/>
      <c r="L986" s="85"/>
    </row>
    <row r="987" spans="1:12" s="95" customFormat="1" ht="31.5" customHeight="1">
      <c r="A987" s="87"/>
      <c r="B987" s="90"/>
      <c r="C987" s="126"/>
      <c r="D987" s="127">
        <v>4010</v>
      </c>
      <c r="E987" s="90"/>
      <c r="F987" s="87" t="s">
        <v>24</v>
      </c>
      <c r="G987" s="120">
        <v>1299888</v>
      </c>
      <c r="H987" s="120">
        <v>1299644</v>
      </c>
      <c r="I987" s="56">
        <f t="shared" si="50"/>
        <v>99.98122915205002</v>
      </c>
      <c r="J987" s="143" t="s">
        <v>462</v>
      </c>
      <c r="K987" s="143"/>
      <c r="L987" s="94"/>
    </row>
    <row r="988" spans="1:12" s="95" customFormat="1" ht="18" customHeight="1">
      <c r="A988" s="87"/>
      <c r="B988" s="88"/>
      <c r="C988" s="126"/>
      <c r="D988" s="88">
        <v>4040</v>
      </c>
      <c r="E988" s="90"/>
      <c r="F988" s="87" t="s">
        <v>26</v>
      </c>
      <c r="G988" s="120">
        <v>101956</v>
      </c>
      <c r="H988" s="120">
        <v>100775</v>
      </c>
      <c r="I988" s="56">
        <f t="shared" si="50"/>
        <v>98.84165718545255</v>
      </c>
      <c r="J988" s="143" t="s">
        <v>94</v>
      </c>
      <c r="K988" s="143"/>
      <c r="L988" s="94"/>
    </row>
    <row r="989" spans="1:12" s="95" customFormat="1" ht="18" customHeight="1">
      <c r="A989" s="87"/>
      <c r="B989" s="88"/>
      <c r="C989" s="126"/>
      <c r="D989" s="88">
        <v>4110</v>
      </c>
      <c r="E989" s="90"/>
      <c r="F989" s="87" t="s">
        <v>28</v>
      </c>
      <c r="G989" s="120">
        <v>244050</v>
      </c>
      <c r="H989" s="120">
        <v>244017</v>
      </c>
      <c r="I989" s="56">
        <f t="shared" si="50"/>
        <v>99.98647818070067</v>
      </c>
      <c r="J989" s="143" t="s">
        <v>95</v>
      </c>
      <c r="K989" s="143"/>
      <c r="L989" s="94"/>
    </row>
    <row r="990" spans="1:12" s="95" customFormat="1" ht="18.75" customHeight="1">
      <c r="A990" s="87"/>
      <c r="B990" s="88"/>
      <c r="C990" s="126"/>
      <c r="D990" s="88">
        <v>4120</v>
      </c>
      <c r="E990" s="90"/>
      <c r="F990" s="87" t="s">
        <v>463</v>
      </c>
      <c r="G990" s="120">
        <v>33399</v>
      </c>
      <c r="H990" s="120">
        <v>33399</v>
      </c>
      <c r="I990" s="56">
        <f t="shared" si="50"/>
        <v>100</v>
      </c>
      <c r="J990" s="143" t="s">
        <v>96</v>
      </c>
      <c r="K990" s="143"/>
      <c r="L990" s="94"/>
    </row>
    <row r="991" spans="1:12" s="95" customFormat="1" ht="18.75" customHeight="1">
      <c r="A991" s="87"/>
      <c r="B991" s="88"/>
      <c r="C991" s="126"/>
      <c r="D991" s="88">
        <v>4140</v>
      </c>
      <c r="E991" s="90"/>
      <c r="F991" s="121" t="s">
        <v>110</v>
      </c>
      <c r="G991" s="123">
        <v>521</v>
      </c>
      <c r="H991" s="123">
        <v>521</v>
      </c>
      <c r="I991" s="124">
        <f t="shared" si="50"/>
        <v>100</v>
      </c>
      <c r="J991" s="148" t="s">
        <v>464</v>
      </c>
      <c r="K991" s="148"/>
      <c r="L991" s="94"/>
    </row>
    <row r="992" spans="1:12" s="95" customFormat="1" ht="18" customHeight="1">
      <c r="A992" s="87"/>
      <c r="B992" s="88"/>
      <c r="C992" s="126"/>
      <c r="D992" s="88">
        <v>4210</v>
      </c>
      <c r="E992" s="90"/>
      <c r="F992" s="121" t="s">
        <v>31</v>
      </c>
      <c r="G992" s="123">
        <v>34383</v>
      </c>
      <c r="H992" s="123">
        <v>34374</v>
      </c>
      <c r="I992" s="124">
        <f t="shared" si="50"/>
        <v>99.97382427362359</v>
      </c>
      <c r="J992" s="143" t="s">
        <v>97</v>
      </c>
      <c r="K992" s="143"/>
      <c r="L992" s="94"/>
    </row>
    <row r="993" spans="1:12" s="95" customFormat="1" ht="18.75" customHeight="1">
      <c r="A993" s="87"/>
      <c r="B993" s="88"/>
      <c r="C993" s="126"/>
      <c r="D993" s="88">
        <v>4240</v>
      </c>
      <c r="E993" s="90"/>
      <c r="F993" s="87" t="s">
        <v>33</v>
      </c>
      <c r="G993" s="120">
        <v>5494</v>
      </c>
      <c r="H993" s="120">
        <v>5486</v>
      </c>
      <c r="I993" s="56">
        <f t="shared" si="50"/>
        <v>99.85438660356752</v>
      </c>
      <c r="J993" s="143" t="s">
        <v>193</v>
      </c>
      <c r="K993" s="143"/>
      <c r="L993" s="94"/>
    </row>
    <row r="994" spans="1:12" s="95" customFormat="1" ht="18.75" customHeight="1">
      <c r="A994" s="87"/>
      <c r="B994" s="88"/>
      <c r="C994" s="126"/>
      <c r="D994" s="88">
        <v>4260</v>
      </c>
      <c r="E994" s="90"/>
      <c r="F994" s="87" t="s">
        <v>35</v>
      </c>
      <c r="G994" s="120">
        <v>196233</v>
      </c>
      <c r="H994" s="120">
        <v>196184</v>
      </c>
      <c r="I994" s="56">
        <f t="shared" si="50"/>
        <v>99.97502968410002</v>
      </c>
      <c r="J994" s="151" t="s">
        <v>465</v>
      </c>
      <c r="K994" s="151"/>
      <c r="L994" s="94"/>
    </row>
    <row r="995" spans="1:12" s="95" customFormat="1" ht="18.75" customHeight="1">
      <c r="A995" s="87"/>
      <c r="B995" s="88"/>
      <c r="C995" s="126"/>
      <c r="D995" s="88">
        <v>4270</v>
      </c>
      <c r="E995" s="90"/>
      <c r="F995" s="87" t="s">
        <v>37</v>
      </c>
      <c r="G995" s="120">
        <v>28730</v>
      </c>
      <c r="H995" s="120">
        <v>28730</v>
      </c>
      <c r="I995" s="56">
        <f t="shared" si="50"/>
        <v>100</v>
      </c>
      <c r="J995" s="143" t="s">
        <v>466</v>
      </c>
      <c r="K995" s="143"/>
      <c r="L995" s="94"/>
    </row>
    <row r="996" spans="1:12" s="95" customFormat="1" ht="18" customHeight="1">
      <c r="A996" s="87"/>
      <c r="B996" s="88"/>
      <c r="C996" s="126"/>
      <c r="D996" s="88">
        <v>4280</v>
      </c>
      <c r="E996" s="90"/>
      <c r="F996" s="87" t="s">
        <v>39</v>
      </c>
      <c r="G996" s="120">
        <v>2700</v>
      </c>
      <c r="H996" s="120">
        <v>2406</v>
      </c>
      <c r="I996" s="56">
        <f t="shared" si="50"/>
        <v>89.11111111111111</v>
      </c>
      <c r="J996" s="143" t="s">
        <v>40</v>
      </c>
      <c r="K996" s="143"/>
      <c r="L996" s="94"/>
    </row>
    <row r="997" spans="1:12" s="95" customFormat="1" ht="31.5" customHeight="1">
      <c r="A997" s="87"/>
      <c r="B997" s="88"/>
      <c r="C997" s="126"/>
      <c r="D997" s="88">
        <v>4300</v>
      </c>
      <c r="E997" s="90"/>
      <c r="F997" s="87" t="s">
        <v>41</v>
      </c>
      <c r="G997" s="120">
        <v>23822</v>
      </c>
      <c r="H997" s="120">
        <v>23509</v>
      </c>
      <c r="I997" s="56">
        <f t="shared" si="50"/>
        <v>98.68608848963143</v>
      </c>
      <c r="J997" s="143" t="s">
        <v>467</v>
      </c>
      <c r="K997" s="143"/>
      <c r="L997" s="94"/>
    </row>
    <row r="998" spans="1:12" s="95" customFormat="1" ht="18.75" customHeight="1">
      <c r="A998" s="87"/>
      <c r="B998" s="88"/>
      <c r="C998" s="126"/>
      <c r="D998" s="88">
        <v>4410</v>
      </c>
      <c r="E998" s="90"/>
      <c r="F998" s="87" t="s">
        <v>67</v>
      </c>
      <c r="G998" s="120">
        <v>54</v>
      </c>
      <c r="H998" s="120">
        <f>54-1</f>
        <v>53</v>
      </c>
      <c r="I998" s="56">
        <f t="shared" si="50"/>
        <v>98.14814814814815</v>
      </c>
      <c r="J998" s="143" t="s">
        <v>393</v>
      </c>
      <c r="K998" s="143"/>
      <c r="L998" s="94"/>
    </row>
    <row r="999" spans="1:12" s="95" customFormat="1" ht="19.5" customHeight="1">
      <c r="A999" s="87"/>
      <c r="B999" s="88"/>
      <c r="C999" s="126"/>
      <c r="D999" s="88">
        <v>4430</v>
      </c>
      <c r="E999" s="90"/>
      <c r="F999" s="87" t="s">
        <v>45</v>
      </c>
      <c r="G999" s="120">
        <v>2712</v>
      </c>
      <c r="H999" s="120">
        <v>2712</v>
      </c>
      <c r="I999" s="56">
        <f t="shared" si="50"/>
        <v>100</v>
      </c>
      <c r="J999" s="143" t="s">
        <v>468</v>
      </c>
      <c r="K999" s="143"/>
      <c r="L999" s="94"/>
    </row>
    <row r="1000" spans="1:12" s="95" customFormat="1" ht="18.75" customHeight="1">
      <c r="A1000" s="87"/>
      <c r="B1000" s="88"/>
      <c r="C1000" s="218"/>
      <c r="D1000" s="88">
        <v>4440</v>
      </c>
      <c r="E1000" s="90"/>
      <c r="F1000" s="87" t="s">
        <v>47</v>
      </c>
      <c r="G1000" s="258">
        <v>84285</v>
      </c>
      <c r="H1000" s="258">
        <v>84285</v>
      </c>
      <c r="I1000" s="56">
        <f t="shared" si="50"/>
        <v>100</v>
      </c>
      <c r="J1000" s="143" t="s">
        <v>106</v>
      </c>
      <c r="K1000" s="143"/>
      <c r="L1000" s="94"/>
    </row>
    <row r="1001" spans="1:12" s="95" customFormat="1" ht="30.75" customHeight="1">
      <c r="A1001" s="87"/>
      <c r="B1001" s="88"/>
      <c r="C1001" s="218"/>
      <c r="D1001" s="88">
        <v>4480</v>
      </c>
      <c r="E1001" s="90"/>
      <c r="F1001" s="87" t="s">
        <v>49</v>
      </c>
      <c r="G1001" s="258">
        <v>458</v>
      </c>
      <c r="H1001" s="258">
        <v>440</v>
      </c>
      <c r="I1001" s="56">
        <f t="shared" si="50"/>
        <v>96.06986899563319</v>
      </c>
      <c r="J1001" s="143" t="s">
        <v>469</v>
      </c>
      <c r="K1001" s="143"/>
      <c r="L1001" s="94"/>
    </row>
    <row r="1002" spans="1:12" s="95" customFormat="1" ht="20.25" customHeight="1">
      <c r="A1002" s="58"/>
      <c r="B1002" s="59"/>
      <c r="C1002" s="67">
        <v>80146</v>
      </c>
      <c r="D1002" s="59"/>
      <c r="E1002" s="61"/>
      <c r="F1002" s="58" t="s">
        <v>53</v>
      </c>
      <c r="G1002" s="259">
        <f>SUM(G1003:G1008)</f>
        <v>69360</v>
      </c>
      <c r="H1002" s="259">
        <f>SUM(H1003:H1008)</f>
        <v>68290</v>
      </c>
      <c r="I1002" s="50">
        <f t="shared" si="50"/>
        <v>98.45732410611303</v>
      </c>
      <c r="J1002" s="153"/>
      <c r="K1002" s="153"/>
      <c r="L1002" s="94"/>
    </row>
    <row r="1003" spans="1:12" s="95" customFormat="1" ht="32.25" customHeight="1">
      <c r="A1003" s="87"/>
      <c r="B1003" s="90"/>
      <c r="C1003" s="126"/>
      <c r="D1003" s="127">
        <v>4010</v>
      </c>
      <c r="E1003" s="90"/>
      <c r="F1003" s="87" t="s">
        <v>24</v>
      </c>
      <c r="G1003" s="120">
        <v>50356</v>
      </c>
      <c r="H1003" s="120">
        <v>49994</v>
      </c>
      <c r="I1003" s="56">
        <f t="shared" si="50"/>
        <v>99.28111843673048</v>
      </c>
      <c r="J1003" s="143" t="s">
        <v>470</v>
      </c>
      <c r="K1003" s="143"/>
      <c r="L1003" s="94"/>
    </row>
    <row r="1004" spans="1:12" s="95" customFormat="1" ht="18" customHeight="1">
      <c r="A1004" s="87"/>
      <c r="B1004" s="88"/>
      <c r="C1004" s="126"/>
      <c r="D1004" s="88">
        <v>4110</v>
      </c>
      <c r="E1004" s="90"/>
      <c r="F1004" s="87" t="s">
        <v>28</v>
      </c>
      <c r="G1004" s="120">
        <v>8965</v>
      </c>
      <c r="H1004" s="120">
        <v>8957</v>
      </c>
      <c r="I1004" s="56">
        <f t="shared" si="50"/>
        <v>99.91076408254322</v>
      </c>
      <c r="J1004" s="143" t="s">
        <v>95</v>
      </c>
      <c r="K1004" s="143"/>
      <c r="L1004" s="94"/>
    </row>
    <row r="1005" spans="1:12" s="95" customFormat="1" ht="18" customHeight="1">
      <c r="A1005" s="87"/>
      <c r="B1005" s="88"/>
      <c r="C1005" s="126"/>
      <c r="D1005" s="88">
        <v>4120</v>
      </c>
      <c r="E1005" s="90"/>
      <c r="F1005" s="87" t="s">
        <v>463</v>
      </c>
      <c r="G1005" s="120">
        <v>1239</v>
      </c>
      <c r="H1005" s="120">
        <v>1220</v>
      </c>
      <c r="I1005" s="56">
        <f t="shared" si="50"/>
        <v>98.46650524616626</v>
      </c>
      <c r="J1005" s="143" t="s">
        <v>96</v>
      </c>
      <c r="K1005" s="143"/>
      <c r="L1005" s="94"/>
    </row>
    <row r="1006" spans="1:12" s="95" customFormat="1" ht="18" customHeight="1">
      <c r="A1006" s="87"/>
      <c r="B1006" s="88"/>
      <c r="C1006" s="126"/>
      <c r="D1006" s="88">
        <v>4210</v>
      </c>
      <c r="E1006" s="90"/>
      <c r="F1006" s="87" t="s">
        <v>31</v>
      </c>
      <c r="G1006" s="120">
        <v>1500</v>
      </c>
      <c r="H1006" s="120">
        <v>1495</v>
      </c>
      <c r="I1006" s="56">
        <f t="shared" si="50"/>
        <v>99.66666666666667</v>
      </c>
      <c r="J1006" s="143" t="s">
        <v>471</v>
      </c>
      <c r="K1006" s="143"/>
      <c r="L1006" s="94"/>
    </row>
    <row r="1007" spans="1:12" s="95" customFormat="1" ht="30.75" customHeight="1">
      <c r="A1007" s="87"/>
      <c r="B1007" s="88"/>
      <c r="C1007" s="126"/>
      <c r="D1007" s="88">
        <v>4300</v>
      </c>
      <c r="E1007" s="90"/>
      <c r="F1007" s="87" t="s">
        <v>41</v>
      </c>
      <c r="G1007" s="120">
        <v>5200</v>
      </c>
      <c r="H1007" s="120">
        <f>4525-1</f>
        <v>4524</v>
      </c>
      <c r="I1007" s="56">
        <f t="shared" si="50"/>
        <v>87</v>
      </c>
      <c r="J1007" s="143" t="s">
        <v>472</v>
      </c>
      <c r="K1007" s="143"/>
      <c r="L1007" s="94"/>
    </row>
    <row r="1008" spans="1:12" s="95" customFormat="1" ht="30" customHeight="1">
      <c r="A1008" s="87"/>
      <c r="B1008" s="88"/>
      <c r="C1008" s="126"/>
      <c r="D1008" s="88">
        <v>4410</v>
      </c>
      <c r="E1008" s="90"/>
      <c r="F1008" s="87" t="s">
        <v>67</v>
      </c>
      <c r="G1008" s="120">
        <v>2100</v>
      </c>
      <c r="H1008" s="120">
        <v>2100</v>
      </c>
      <c r="I1008" s="92">
        <f t="shared" si="50"/>
        <v>100</v>
      </c>
      <c r="J1008" s="143" t="s">
        <v>405</v>
      </c>
      <c r="K1008" s="143"/>
      <c r="L1008" s="94"/>
    </row>
    <row r="1009" spans="1:12" s="95" customFormat="1" ht="18" customHeight="1">
      <c r="A1009" s="58"/>
      <c r="B1009" s="59"/>
      <c r="C1009" s="60">
        <v>85401</v>
      </c>
      <c r="D1009" s="59"/>
      <c r="E1009" s="61"/>
      <c r="F1009" s="58" t="s">
        <v>104</v>
      </c>
      <c r="G1009" s="49">
        <f>SUM(G1010:G1015)</f>
        <v>191509</v>
      </c>
      <c r="H1009" s="49">
        <f>SUM(H1010:H1015)</f>
        <v>190658</v>
      </c>
      <c r="I1009" s="50">
        <f t="shared" si="50"/>
        <v>99.55563446104361</v>
      </c>
      <c r="J1009" s="93"/>
      <c r="K1009" s="93"/>
      <c r="L1009" s="94"/>
    </row>
    <row r="1010" spans="1:12" s="97" customFormat="1" ht="18.75" customHeight="1">
      <c r="A1010" s="87"/>
      <c r="B1010" s="88"/>
      <c r="C1010" s="115"/>
      <c r="D1010" s="88">
        <v>3020</v>
      </c>
      <c r="E1010" s="90"/>
      <c r="F1010" s="87" t="s">
        <v>22</v>
      </c>
      <c r="G1010" s="91">
        <v>1433</v>
      </c>
      <c r="H1010" s="91">
        <v>1365</v>
      </c>
      <c r="I1010" s="56">
        <f t="shared" si="50"/>
        <v>95.25471039776691</v>
      </c>
      <c r="J1010" s="143" t="s">
        <v>121</v>
      </c>
      <c r="K1010" s="143"/>
      <c r="L1010" s="94"/>
    </row>
    <row r="1011" spans="1:12" s="95" customFormat="1" ht="30" customHeight="1">
      <c r="A1011" s="87"/>
      <c r="B1011" s="88"/>
      <c r="C1011" s="89"/>
      <c r="D1011" s="88">
        <v>4010</v>
      </c>
      <c r="E1011" s="90"/>
      <c r="F1011" s="87" t="s">
        <v>24</v>
      </c>
      <c r="G1011" s="120">
        <v>145110</v>
      </c>
      <c r="H1011" s="120">
        <v>144582</v>
      </c>
      <c r="I1011" s="56">
        <f t="shared" si="50"/>
        <v>99.63613810212942</v>
      </c>
      <c r="J1011" s="143" t="s">
        <v>473</v>
      </c>
      <c r="K1011" s="143"/>
      <c r="L1011" s="94"/>
    </row>
    <row r="1012" spans="1:12" s="95" customFormat="1" ht="21" customHeight="1">
      <c r="A1012" s="87"/>
      <c r="B1012" s="88"/>
      <c r="C1012" s="96"/>
      <c r="D1012" s="88">
        <v>4040</v>
      </c>
      <c r="E1012" s="90"/>
      <c r="F1012" s="87" t="s">
        <v>26</v>
      </c>
      <c r="G1012" s="120">
        <v>9774</v>
      </c>
      <c r="H1012" s="120">
        <v>9739</v>
      </c>
      <c r="I1012" s="56">
        <f t="shared" si="50"/>
        <v>99.64190710047063</v>
      </c>
      <c r="J1012" s="143" t="s">
        <v>94</v>
      </c>
      <c r="K1012" s="143"/>
      <c r="L1012" s="94"/>
    </row>
    <row r="1013" spans="1:12" s="95" customFormat="1" ht="21" customHeight="1">
      <c r="A1013" s="87"/>
      <c r="B1013" s="88"/>
      <c r="C1013" s="96"/>
      <c r="D1013" s="88">
        <v>4110</v>
      </c>
      <c r="E1013" s="90"/>
      <c r="F1013" s="87" t="s">
        <v>28</v>
      </c>
      <c r="G1013" s="120">
        <v>23992</v>
      </c>
      <c r="H1013" s="120">
        <v>23777</v>
      </c>
      <c r="I1013" s="56">
        <f t="shared" si="50"/>
        <v>99.10386795598532</v>
      </c>
      <c r="J1013" s="143" t="s">
        <v>95</v>
      </c>
      <c r="K1013" s="143"/>
      <c r="L1013" s="94"/>
    </row>
    <row r="1014" spans="1:12" s="95" customFormat="1" ht="21" customHeight="1">
      <c r="A1014" s="87"/>
      <c r="B1014" s="88"/>
      <c r="C1014" s="96"/>
      <c r="D1014" s="88">
        <v>4120</v>
      </c>
      <c r="E1014" s="90"/>
      <c r="F1014" s="87" t="s">
        <v>30</v>
      </c>
      <c r="G1014" s="120">
        <v>3273</v>
      </c>
      <c r="H1014" s="120">
        <v>3268</v>
      </c>
      <c r="I1014" s="56">
        <f t="shared" si="50"/>
        <v>99.84723495264284</v>
      </c>
      <c r="J1014" s="143" t="s">
        <v>96</v>
      </c>
      <c r="K1014" s="143"/>
      <c r="L1014" s="94"/>
    </row>
    <row r="1015" spans="1:12" s="95" customFormat="1" ht="21" customHeight="1">
      <c r="A1015" s="87"/>
      <c r="B1015" s="88"/>
      <c r="C1015" s="99"/>
      <c r="D1015" s="88">
        <v>4440</v>
      </c>
      <c r="E1015" s="90"/>
      <c r="F1015" s="87" t="s">
        <v>47</v>
      </c>
      <c r="G1015" s="120">
        <v>7927</v>
      </c>
      <c r="H1015" s="120">
        <v>7927</v>
      </c>
      <c r="I1015" s="56">
        <f t="shared" si="50"/>
        <v>100</v>
      </c>
      <c r="J1015" s="148" t="s">
        <v>106</v>
      </c>
      <c r="K1015" s="148"/>
      <c r="L1015" s="94"/>
    </row>
    <row r="1016" spans="1:12" s="95" customFormat="1" ht="45" customHeight="1">
      <c r="A1016" s="58"/>
      <c r="B1016" s="59"/>
      <c r="C1016" s="99">
        <v>85412</v>
      </c>
      <c r="D1016" s="59"/>
      <c r="E1016" s="61"/>
      <c r="F1016" s="100" t="s">
        <v>474</v>
      </c>
      <c r="G1016" s="152">
        <f>SUM(G1017)</f>
        <v>24042</v>
      </c>
      <c r="H1016" s="152">
        <f>SUM(H1017)</f>
        <v>23396</v>
      </c>
      <c r="I1016" s="102">
        <f t="shared" si="50"/>
        <v>97.31303552117129</v>
      </c>
      <c r="J1016" s="153"/>
      <c r="K1016" s="153"/>
      <c r="L1016" s="94"/>
    </row>
    <row r="1017" spans="1:12" s="95" customFormat="1" ht="18" customHeight="1">
      <c r="A1017" s="87"/>
      <c r="B1017" s="88"/>
      <c r="C1017" s="99"/>
      <c r="D1017" s="88">
        <v>4300</v>
      </c>
      <c r="E1017" s="90"/>
      <c r="F1017" s="87" t="s">
        <v>41</v>
      </c>
      <c r="G1017" s="120">
        <v>24042</v>
      </c>
      <c r="H1017" s="120">
        <v>23396</v>
      </c>
      <c r="I1017" s="56">
        <f t="shared" si="50"/>
        <v>97.31303552117129</v>
      </c>
      <c r="J1017" s="148" t="s">
        <v>475</v>
      </c>
      <c r="K1017" s="148"/>
      <c r="L1017" s="94"/>
    </row>
    <row r="1018" spans="1:12" s="95" customFormat="1" ht="18" customHeight="1">
      <c r="A1018" s="87"/>
      <c r="B1018" s="88"/>
      <c r="C1018" s="99"/>
      <c r="D1018" s="88"/>
      <c r="E1018" s="90"/>
      <c r="F1018" s="87"/>
      <c r="G1018" s="120"/>
      <c r="H1018" s="120"/>
      <c r="I1018" s="56"/>
      <c r="J1018" s="187"/>
      <c r="K1018" s="187"/>
      <c r="L1018" s="94"/>
    </row>
    <row r="1019" spans="1:12" s="82" customFormat="1" ht="18.75" customHeight="1">
      <c r="A1019" s="75" t="s">
        <v>476</v>
      </c>
      <c r="B1019" s="75"/>
      <c r="C1019" s="110"/>
      <c r="D1019" s="75"/>
      <c r="E1019" s="111"/>
      <c r="F1019" s="75" t="s">
        <v>477</v>
      </c>
      <c r="G1019" s="112">
        <f>SUM(G1020:G1045)/2</f>
        <v>1462906</v>
      </c>
      <c r="H1019" s="112">
        <f>SUM(H1020:H1045)/2</f>
        <v>1457953</v>
      </c>
      <c r="I1019" s="113">
        <f aca="true" t="shared" si="51" ref="I1019:I1045">H1019/G1019*100</f>
        <v>99.66142732342338</v>
      </c>
      <c r="J1019" s="81"/>
      <c r="K1019" s="81"/>
      <c r="L1019" s="7"/>
    </row>
    <row r="1020" spans="1:12" s="86" customFormat="1" ht="18" customHeight="1">
      <c r="A1020" s="58"/>
      <c r="B1020" s="59"/>
      <c r="C1020" s="60">
        <v>80101</v>
      </c>
      <c r="D1020" s="59"/>
      <c r="E1020" s="61"/>
      <c r="F1020" s="58" t="s">
        <v>285</v>
      </c>
      <c r="G1020" s="49">
        <f>SUM(G1021:G1034)</f>
        <v>1301333</v>
      </c>
      <c r="H1020" s="49">
        <f>SUM(H1021:H1034)</f>
        <v>1296604</v>
      </c>
      <c r="I1020" s="50">
        <f t="shared" si="51"/>
        <v>99.63660339052342</v>
      </c>
      <c r="J1020" s="84"/>
      <c r="K1020" s="84"/>
      <c r="L1020" s="85"/>
    </row>
    <row r="1021" spans="1:12" s="116" customFormat="1" ht="29.25" customHeight="1">
      <c r="A1021" s="87"/>
      <c r="B1021" s="88"/>
      <c r="C1021" s="115"/>
      <c r="D1021" s="88">
        <v>3020</v>
      </c>
      <c r="E1021" s="90"/>
      <c r="F1021" s="87" t="s">
        <v>22</v>
      </c>
      <c r="G1021" s="120">
        <v>2950</v>
      </c>
      <c r="H1021" s="120">
        <v>2949</v>
      </c>
      <c r="I1021" s="92">
        <f t="shared" si="51"/>
        <v>99.96610169491525</v>
      </c>
      <c r="J1021" s="143" t="s">
        <v>461</v>
      </c>
      <c r="K1021" s="143"/>
      <c r="L1021" s="85"/>
    </row>
    <row r="1022" spans="1:12" s="95" customFormat="1" ht="28.5" customHeight="1">
      <c r="A1022" s="87"/>
      <c r="B1022" s="90"/>
      <c r="C1022" s="96"/>
      <c r="D1022" s="127">
        <v>4010</v>
      </c>
      <c r="E1022" s="90"/>
      <c r="F1022" s="121" t="s">
        <v>24</v>
      </c>
      <c r="G1022" s="123">
        <v>859926</v>
      </c>
      <c r="H1022" s="123">
        <v>859484</v>
      </c>
      <c r="I1022" s="124">
        <f t="shared" si="51"/>
        <v>99.94860022839175</v>
      </c>
      <c r="J1022" s="143" t="s">
        <v>478</v>
      </c>
      <c r="K1022" s="143"/>
      <c r="L1022" s="94"/>
    </row>
    <row r="1023" spans="1:12" s="95" customFormat="1" ht="17.25" customHeight="1">
      <c r="A1023" s="87"/>
      <c r="B1023" s="90"/>
      <c r="C1023" s="96"/>
      <c r="D1023" s="127">
        <v>4040</v>
      </c>
      <c r="E1023" s="90"/>
      <c r="F1023" s="87" t="s">
        <v>26</v>
      </c>
      <c r="G1023" s="120">
        <v>61160</v>
      </c>
      <c r="H1023" s="120">
        <v>61159</v>
      </c>
      <c r="I1023" s="56">
        <f t="shared" si="51"/>
        <v>99.99836494440811</v>
      </c>
      <c r="J1023" s="143" t="s">
        <v>94</v>
      </c>
      <c r="K1023" s="143"/>
      <c r="L1023" s="94"/>
    </row>
    <row r="1024" spans="1:12" s="95" customFormat="1" ht="18" customHeight="1">
      <c r="A1024" s="87"/>
      <c r="B1024" s="90"/>
      <c r="C1024" s="96"/>
      <c r="D1024" s="127">
        <v>4110</v>
      </c>
      <c r="E1024" s="90"/>
      <c r="F1024" s="87" t="s">
        <v>28</v>
      </c>
      <c r="G1024" s="120">
        <v>155147</v>
      </c>
      <c r="H1024" s="120">
        <v>155146</v>
      </c>
      <c r="I1024" s="56">
        <f t="shared" si="51"/>
        <v>99.99935544999259</v>
      </c>
      <c r="J1024" s="143" t="s">
        <v>95</v>
      </c>
      <c r="K1024" s="143"/>
      <c r="L1024" s="94"/>
    </row>
    <row r="1025" spans="1:12" s="95" customFormat="1" ht="18" customHeight="1">
      <c r="A1025" s="87"/>
      <c r="B1025" s="90"/>
      <c r="C1025" s="96"/>
      <c r="D1025" s="127">
        <v>4120</v>
      </c>
      <c r="E1025" s="90"/>
      <c r="F1025" s="87" t="s">
        <v>463</v>
      </c>
      <c r="G1025" s="120">
        <v>21570</v>
      </c>
      <c r="H1025" s="120">
        <v>21567</v>
      </c>
      <c r="I1025" s="56">
        <f t="shared" si="51"/>
        <v>99.98609179415855</v>
      </c>
      <c r="J1025" s="143" t="s">
        <v>96</v>
      </c>
      <c r="K1025" s="143"/>
      <c r="L1025" s="94"/>
    </row>
    <row r="1026" spans="1:12" s="95" customFormat="1" ht="18.75" customHeight="1">
      <c r="A1026" s="87"/>
      <c r="B1026" s="90"/>
      <c r="C1026" s="96"/>
      <c r="D1026" s="127">
        <v>4210</v>
      </c>
      <c r="E1026" s="90"/>
      <c r="F1026" s="87" t="s">
        <v>31</v>
      </c>
      <c r="G1026" s="120">
        <v>24619</v>
      </c>
      <c r="H1026" s="120">
        <v>24574</v>
      </c>
      <c r="I1026" s="92">
        <f t="shared" si="51"/>
        <v>99.81721434664283</v>
      </c>
      <c r="J1026" s="143" t="s">
        <v>97</v>
      </c>
      <c r="K1026" s="143"/>
      <c r="L1026" s="94"/>
    </row>
    <row r="1027" spans="1:12" s="95" customFormat="1" ht="18.75" customHeight="1">
      <c r="A1027" s="87"/>
      <c r="B1027" s="90"/>
      <c r="C1027" s="96"/>
      <c r="D1027" s="127">
        <v>4240</v>
      </c>
      <c r="E1027" s="90"/>
      <c r="F1027" s="87" t="s">
        <v>33</v>
      </c>
      <c r="G1027" s="120">
        <v>3156</v>
      </c>
      <c r="H1027" s="120">
        <f>2773-2</f>
        <v>2771</v>
      </c>
      <c r="I1027" s="56">
        <f t="shared" si="51"/>
        <v>87.80101394169834</v>
      </c>
      <c r="J1027" s="143" t="s">
        <v>193</v>
      </c>
      <c r="K1027" s="143"/>
      <c r="L1027" s="94"/>
    </row>
    <row r="1028" spans="1:12" s="95" customFormat="1" ht="18.75" customHeight="1">
      <c r="A1028" s="87"/>
      <c r="B1028" s="90"/>
      <c r="C1028" s="96"/>
      <c r="D1028" s="127">
        <v>4260</v>
      </c>
      <c r="E1028" s="90"/>
      <c r="F1028" s="87" t="s">
        <v>35</v>
      </c>
      <c r="G1028" s="120">
        <v>75800</v>
      </c>
      <c r="H1028" s="120">
        <v>75796</v>
      </c>
      <c r="I1028" s="56">
        <f t="shared" si="51"/>
        <v>99.99472295514512</v>
      </c>
      <c r="J1028" s="151" t="s">
        <v>479</v>
      </c>
      <c r="K1028" s="151"/>
      <c r="L1028" s="94"/>
    </row>
    <row r="1029" spans="1:12" s="95" customFormat="1" ht="29.25" customHeight="1">
      <c r="A1029" s="87"/>
      <c r="B1029" s="90"/>
      <c r="C1029" s="96"/>
      <c r="D1029" s="127">
        <v>4270</v>
      </c>
      <c r="E1029" s="90"/>
      <c r="F1029" s="87" t="s">
        <v>37</v>
      </c>
      <c r="G1029" s="120">
        <v>20806</v>
      </c>
      <c r="H1029" s="120">
        <v>20442</v>
      </c>
      <c r="I1029" s="56">
        <f t="shared" si="51"/>
        <v>98.2505046621167</v>
      </c>
      <c r="J1029" s="143" t="s">
        <v>480</v>
      </c>
      <c r="K1029" s="143"/>
      <c r="L1029" s="94"/>
    </row>
    <row r="1030" spans="1:12" s="95" customFormat="1" ht="18.75" customHeight="1">
      <c r="A1030" s="87"/>
      <c r="B1030" s="90"/>
      <c r="C1030" s="96"/>
      <c r="D1030" s="127">
        <v>4280</v>
      </c>
      <c r="E1030" s="90"/>
      <c r="F1030" s="87" t="s">
        <v>39</v>
      </c>
      <c r="G1030" s="120">
        <v>1750</v>
      </c>
      <c r="H1030" s="120">
        <v>1637</v>
      </c>
      <c r="I1030" s="56">
        <f t="shared" si="51"/>
        <v>93.54285714285714</v>
      </c>
      <c r="J1030" s="143" t="s">
        <v>40</v>
      </c>
      <c r="K1030" s="143"/>
      <c r="L1030" s="94"/>
    </row>
    <row r="1031" spans="1:12" s="95" customFormat="1" ht="18.75" customHeight="1">
      <c r="A1031" s="87"/>
      <c r="B1031" s="90"/>
      <c r="C1031" s="96"/>
      <c r="D1031" s="127">
        <v>4300</v>
      </c>
      <c r="E1031" s="90"/>
      <c r="F1031" s="87" t="s">
        <v>41</v>
      </c>
      <c r="G1031" s="120">
        <v>20080</v>
      </c>
      <c r="H1031" s="120">
        <v>16907</v>
      </c>
      <c r="I1031" s="56">
        <f t="shared" si="51"/>
        <v>84.19820717131475</v>
      </c>
      <c r="J1031" s="143" t="s">
        <v>481</v>
      </c>
      <c r="K1031" s="143"/>
      <c r="L1031" s="94"/>
    </row>
    <row r="1032" spans="1:12" s="95" customFormat="1" ht="18.75" customHeight="1">
      <c r="A1032" s="87"/>
      <c r="B1032" s="90"/>
      <c r="C1032" s="96"/>
      <c r="D1032" s="127">
        <v>4430</v>
      </c>
      <c r="E1032" s="90"/>
      <c r="F1032" s="87" t="s">
        <v>45</v>
      </c>
      <c r="G1032" s="120">
        <v>1380</v>
      </c>
      <c r="H1032" s="120">
        <v>1183</v>
      </c>
      <c r="I1032" s="56">
        <f t="shared" si="51"/>
        <v>85.72463768115942</v>
      </c>
      <c r="J1032" s="143" t="s">
        <v>468</v>
      </c>
      <c r="K1032" s="143"/>
      <c r="L1032" s="94"/>
    </row>
    <row r="1033" spans="1:12" s="95" customFormat="1" ht="18.75" customHeight="1">
      <c r="A1033" s="87"/>
      <c r="B1033" s="90"/>
      <c r="C1033" s="96"/>
      <c r="D1033" s="127">
        <v>4440</v>
      </c>
      <c r="E1033" s="90"/>
      <c r="F1033" s="87" t="s">
        <v>47</v>
      </c>
      <c r="G1033" s="120">
        <v>52969</v>
      </c>
      <c r="H1033" s="120">
        <v>52969</v>
      </c>
      <c r="I1033" s="56">
        <f t="shared" si="51"/>
        <v>100</v>
      </c>
      <c r="J1033" s="143" t="s">
        <v>69</v>
      </c>
      <c r="K1033" s="143"/>
      <c r="L1033" s="94"/>
    </row>
    <row r="1034" spans="1:12" s="95" customFormat="1" ht="30.75" customHeight="1">
      <c r="A1034" s="87"/>
      <c r="B1034" s="90"/>
      <c r="C1034" s="96"/>
      <c r="D1034" s="127">
        <v>4480</v>
      </c>
      <c r="E1034" s="90"/>
      <c r="F1034" s="87" t="s">
        <v>49</v>
      </c>
      <c r="G1034" s="258">
        <v>20</v>
      </c>
      <c r="H1034" s="258">
        <v>20</v>
      </c>
      <c r="I1034" s="56">
        <f t="shared" si="51"/>
        <v>100</v>
      </c>
      <c r="J1034" s="143" t="s">
        <v>469</v>
      </c>
      <c r="K1034" s="143"/>
      <c r="L1034" s="94"/>
    </row>
    <row r="1035" spans="1:12" s="95" customFormat="1" ht="21" customHeight="1">
      <c r="A1035" s="58"/>
      <c r="B1035" s="59"/>
      <c r="C1035" s="67">
        <v>80146</v>
      </c>
      <c r="D1035" s="59"/>
      <c r="E1035" s="61"/>
      <c r="F1035" s="58" t="s">
        <v>53</v>
      </c>
      <c r="G1035" s="259">
        <f>SUM(G1036)</f>
        <v>900</v>
      </c>
      <c r="H1035" s="259">
        <f>SUM(H1036)</f>
        <v>900</v>
      </c>
      <c r="I1035" s="50">
        <f t="shared" si="51"/>
        <v>100</v>
      </c>
      <c r="J1035" s="153"/>
      <c r="K1035" s="153"/>
      <c r="L1035" s="94"/>
    </row>
    <row r="1036" spans="1:12" s="95" customFormat="1" ht="29.25" customHeight="1">
      <c r="A1036" s="87"/>
      <c r="B1036" s="90"/>
      <c r="C1036" s="96"/>
      <c r="D1036" s="127">
        <v>4300</v>
      </c>
      <c r="E1036" s="90"/>
      <c r="F1036" s="87" t="s">
        <v>41</v>
      </c>
      <c r="G1036" s="120">
        <v>900</v>
      </c>
      <c r="H1036" s="120">
        <v>900</v>
      </c>
      <c r="I1036" s="56">
        <f t="shared" si="51"/>
        <v>100</v>
      </c>
      <c r="J1036" s="143" t="s">
        <v>134</v>
      </c>
      <c r="K1036" s="143"/>
      <c r="L1036" s="94"/>
    </row>
    <row r="1037" spans="1:12" s="95" customFormat="1" ht="18" customHeight="1">
      <c r="A1037" s="58"/>
      <c r="B1037" s="59"/>
      <c r="C1037" s="60">
        <v>85401</v>
      </c>
      <c r="D1037" s="59"/>
      <c r="E1037" s="61"/>
      <c r="F1037" s="100" t="s">
        <v>104</v>
      </c>
      <c r="G1037" s="101">
        <f>SUM(G1038:G1043)</f>
        <v>147708</v>
      </c>
      <c r="H1037" s="101">
        <f>SUM(H1038:H1043)</f>
        <v>147484</v>
      </c>
      <c r="I1037" s="71">
        <f t="shared" si="51"/>
        <v>99.84834944620468</v>
      </c>
      <c r="J1037" s="103"/>
      <c r="K1037" s="103"/>
      <c r="L1037" s="94"/>
    </row>
    <row r="1038" spans="1:12" s="116" customFormat="1" ht="21" customHeight="1">
      <c r="A1038" s="87"/>
      <c r="B1038" s="88"/>
      <c r="C1038" s="115"/>
      <c r="D1038" s="88">
        <v>3020</v>
      </c>
      <c r="E1038" s="90"/>
      <c r="F1038" s="87" t="s">
        <v>22</v>
      </c>
      <c r="G1038" s="120">
        <v>1116</v>
      </c>
      <c r="H1038" s="120">
        <v>1031</v>
      </c>
      <c r="I1038" s="92">
        <f t="shared" si="51"/>
        <v>92.38351254480287</v>
      </c>
      <c r="J1038" s="148" t="s">
        <v>121</v>
      </c>
      <c r="K1038" s="148"/>
      <c r="L1038" s="85"/>
    </row>
    <row r="1039" spans="1:12" s="95" customFormat="1" ht="32.25" customHeight="1">
      <c r="A1039" s="87"/>
      <c r="B1039" s="88"/>
      <c r="C1039" s="89"/>
      <c r="D1039" s="88">
        <v>4010</v>
      </c>
      <c r="E1039" s="90"/>
      <c r="F1039" s="121" t="s">
        <v>24</v>
      </c>
      <c r="G1039" s="123">
        <v>108541</v>
      </c>
      <c r="H1039" s="123">
        <v>108463</v>
      </c>
      <c r="I1039" s="124">
        <f t="shared" si="51"/>
        <v>99.92813775439696</v>
      </c>
      <c r="J1039" s="143" t="s">
        <v>478</v>
      </c>
      <c r="K1039" s="143"/>
      <c r="L1039" s="94"/>
    </row>
    <row r="1040" spans="1:12" s="95" customFormat="1" ht="17.25" customHeight="1">
      <c r="A1040" s="87"/>
      <c r="B1040" s="88"/>
      <c r="C1040" s="96"/>
      <c r="D1040" s="88">
        <v>4040</v>
      </c>
      <c r="E1040" s="90"/>
      <c r="F1040" s="87" t="s">
        <v>26</v>
      </c>
      <c r="G1040" s="120">
        <v>8001</v>
      </c>
      <c r="H1040" s="120">
        <v>8001</v>
      </c>
      <c r="I1040" s="56">
        <f t="shared" si="51"/>
        <v>100</v>
      </c>
      <c r="J1040" s="143" t="s">
        <v>94</v>
      </c>
      <c r="K1040" s="143"/>
      <c r="L1040" s="94"/>
    </row>
    <row r="1041" spans="1:12" s="95" customFormat="1" ht="18" customHeight="1">
      <c r="A1041" s="87"/>
      <c r="B1041" s="88"/>
      <c r="C1041" s="96"/>
      <c r="D1041" s="88">
        <v>4110</v>
      </c>
      <c r="E1041" s="90"/>
      <c r="F1041" s="87" t="s">
        <v>28</v>
      </c>
      <c r="G1041" s="120">
        <v>21126</v>
      </c>
      <c r="H1041" s="120">
        <v>21087</v>
      </c>
      <c r="I1041" s="56">
        <f t="shared" si="51"/>
        <v>99.81539335416075</v>
      </c>
      <c r="J1041" s="143" t="s">
        <v>95</v>
      </c>
      <c r="K1041" s="143"/>
      <c r="L1041" s="94"/>
    </row>
    <row r="1042" spans="1:12" s="95" customFormat="1" ht="18" customHeight="1">
      <c r="A1042" s="87"/>
      <c r="B1042" s="88"/>
      <c r="C1042" s="96"/>
      <c r="D1042" s="88">
        <v>4120</v>
      </c>
      <c r="E1042" s="90"/>
      <c r="F1042" s="87" t="s">
        <v>30</v>
      </c>
      <c r="G1042" s="120">
        <v>2845</v>
      </c>
      <c r="H1042" s="120">
        <v>2836</v>
      </c>
      <c r="I1042" s="56">
        <f t="shared" si="51"/>
        <v>99.68365553602811</v>
      </c>
      <c r="J1042" s="143" t="s">
        <v>96</v>
      </c>
      <c r="K1042" s="143"/>
      <c r="L1042" s="94"/>
    </row>
    <row r="1043" spans="1:12" s="95" customFormat="1" ht="18.75" customHeight="1">
      <c r="A1043" s="87"/>
      <c r="B1043" s="88"/>
      <c r="C1043" s="99"/>
      <c r="D1043" s="88">
        <v>4440</v>
      </c>
      <c r="E1043" s="90"/>
      <c r="F1043" s="87" t="s">
        <v>47</v>
      </c>
      <c r="G1043" s="120">
        <v>6079</v>
      </c>
      <c r="H1043" s="120">
        <v>6066</v>
      </c>
      <c r="I1043" s="92">
        <f t="shared" si="51"/>
        <v>99.78614903767067</v>
      </c>
      <c r="J1043" s="143" t="s">
        <v>106</v>
      </c>
      <c r="K1043" s="143"/>
      <c r="L1043" s="94"/>
    </row>
    <row r="1044" spans="1:12" s="95" customFormat="1" ht="45" customHeight="1">
      <c r="A1044" s="58"/>
      <c r="B1044" s="59"/>
      <c r="C1044" s="99">
        <v>85412</v>
      </c>
      <c r="D1044" s="59"/>
      <c r="E1044" s="61"/>
      <c r="F1044" s="58" t="s">
        <v>474</v>
      </c>
      <c r="G1044" s="134">
        <f>SUM(G1045)</f>
        <v>12965</v>
      </c>
      <c r="H1044" s="134">
        <f>SUM(H1045)</f>
        <v>12965</v>
      </c>
      <c r="I1044" s="83">
        <f t="shared" si="51"/>
        <v>100</v>
      </c>
      <c r="J1044" s="153"/>
      <c r="K1044" s="153"/>
      <c r="L1044" s="94"/>
    </row>
    <row r="1045" spans="1:12" s="95" customFormat="1" ht="18" customHeight="1">
      <c r="A1045" s="87"/>
      <c r="B1045" s="88"/>
      <c r="C1045" s="99"/>
      <c r="D1045" s="88">
        <v>4300</v>
      </c>
      <c r="E1045" s="90"/>
      <c r="F1045" s="87" t="s">
        <v>41</v>
      </c>
      <c r="G1045" s="120">
        <v>12965</v>
      </c>
      <c r="H1045" s="120">
        <v>12965</v>
      </c>
      <c r="I1045" s="56">
        <f t="shared" si="51"/>
        <v>100</v>
      </c>
      <c r="J1045" s="148" t="s">
        <v>475</v>
      </c>
      <c r="K1045" s="148"/>
      <c r="L1045" s="94"/>
    </row>
    <row r="1046" spans="1:12" s="116" customFormat="1" ht="15.75" customHeight="1">
      <c r="A1046" s="87"/>
      <c r="B1046" s="87"/>
      <c r="C1046" s="118"/>
      <c r="D1046" s="87"/>
      <c r="E1046" s="119"/>
      <c r="F1046" s="87"/>
      <c r="G1046" s="91"/>
      <c r="H1046" s="91"/>
      <c r="I1046" s="50"/>
      <c r="J1046" s="109"/>
      <c r="K1046" s="109"/>
      <c r="L1046" s="85"/>
    </row>
    <row r="1047" spans="1:12" s="82" customFormat="1" ht="17.25" customHeight="1">
      <c r="A1047" s="75" t="s">
        <v>482</v>
      </c>
      <c r="B1047" s="75"/>
      <c r="C1047" s="110"/>
      <c r="D1047" s="75"/>
      <c r="E1047" s="111"/>
      <c r="F1047" s="75" t="s">
        <v>483</v>
      </c>
      <c r="G1047" s="112">
        <f>SUM(G1048:G1079)/2</f>
        <v>1653752</v>
      </c>
      <c r="H1047" s="112">
        <f>SUM(H1048:H1079)/2</f>
        <v>1652288</v>
      </c>
      <c r="I1047" s="113">
        <f aca="true" t="shared" si="52" ref="I1047:I1053">H1047/G1047*100</f>
        <v>99.91147402996337</v>
      </c>
      <c r="J1047" s="81"/>
      <c r="K1047" s="81"/>
      <c r="L1047" s="7"/>
    </row>
    <row r="1048" spans="1:12" s="86" customFormat="1" ht="21" customHeight="1">
      <c r="A1048" s="58"/>
      <c r="B1048" s="59"/>
      <c r="C1048" s="60">
        <v>80101</v>
      </c>
      <c r="D1048" s="59"/>
      <c r="E1048" s="61"/>
      <c r="F1048" s="58" t="s">
        <v>285</v>
      </c>
      <c r="G1048" s="49">
        <f>SUM(G1049:G1062)</f>
        <v>1469474</v>
      </c>
      <c r="H1048" s="49">
        <f>SUM(H1049:H1062)</f>
        <v>1468243</v>
      </c>
      <c r="I1048" s="50">
        <f t="shared" si="52"/>
        <v>99.91622852803111</v>
      </c>
      <c r="J1048" s="84"/>
      <c r="K1048" s="84"/>
      <c r="L1048" s="85"/>
    </row>
    <row r="1049" spans="1:12" s="116" customFormat="1" ht="28.5" customHeight="1">
      <c r="A1049" s="87"/>
      <c r="B1049" s="88"/>
      <c r="C1049" s="115"/>
      <c r="D1049" s="88">
        <v>3020</v>
      </c>
      <c r="E1049" s="90"/>
      <c r="F1049" s="87" t="s">
        <v>22</v>
      </c>
      <c r="G1049" s="120">
        <v>5100</v>
      </c>
      <c r="H1049" s="120">
        <f>5090-1</f>
        <v>5089</v>
      </c>
      <c r="I1049" s="56">
        <f t="shared" si="52"/>
        <v>99.7843137254902</v>
      </c>
      <c r="J1049" s="143" t="s">
        <v>461</v>
      </c>
      <c r="K1049" s="143"/>
      <c r="L1049" s="85"/>
    </row>
    <row r="1050" spans="1:12" s="95" customFormat="1" ht="30" customHeight="1">
      <c r="A1050" s="87"/>
      <c r="B1050" s="90"/>
      <c r="C1050" s="96"/>
      <c r="D1050" s="127">
        <v>4010</v>
      </c>
      <c r="E1050" s="90"/>
      <c r="F1050" s="87" t="s">
        <v>24</v>
      </c>
      <c r="G1050" s="120">
        <v>944474</v>
      </c>
      <c r="H1050" s="120">
        <v>944229</v>
      </c>
      <c r="I1050" s="56">
        <f t="shared" si="52"/>
        <v>99.97405963531023</v>
      </c>
      <c r="J1050" s="143" t="s">
        <v>473</v>
      </c>
      <c r="K1050" s="143"/>
      <c r="L1050" s="94"/>
    </row>
    <row r="1051" spans="1:12" s="95" customFormat="1" ht="18" customHeight="1">
      <c r="A1051" s="87"/>
      <c r="B1051" s="90"/>
      <c r="C1051" s="96"/>
      <c r="D1051" s="127">
        <v>4040</v>
      </c>
      <c r="E1051" s="90"/>
      <c r="F1051" s="87" t="s">
        <v>26</v>
      </c>
      <c r="G1051" s="120">
        <v>68676</v>
      </c>
      <c r="H1051" s="120">
        <v>68676</v>
      </c>
      <c r="I1051" s="56">
        <f t="shared" si="52"/>
        <v>100</v>
      </c>
      <c r="J1051" s="143" t="s">
        <v>94</v>
      </c>
      <c r="K1051" s="143"/>
      <c r="L1051" s="94"/>
    </row>
    <row r="1052" spans="1:12" s="95" customFormat="1" ht="18" customHeight="1">
      <c r="A1052" s="87"/>
      <c r="B1052" s="90"/>
      <c r="C1052" s="96"/>
      <c r="D1052" s="127">
        <v>4110</v>
      </c>
      <c r="E1052" s="90"/>
      <c r="F1052" s="87" t="s">
        <v>28</v>
      </c>
      <c r="G1052" s="120">
        <v>175770</v>
      </c>
      <c r="H1052" s="120">
        <v>175595</v>
      </c>
      <c r="I1052" s="56">
        <f t="shared" si="52"/>
        <v>99.90043807248108</v>
      </c>
      <c r="J1052" s="143" t="s">
        <v>95</v>
      </c>
      <c r="K1052" s="143"/>
      <c r="L1052" s="94"/>
    </row>
    <row r="1053" spans="1:12" s="95" customFormat="1" ht="17.25" customHeight="1">
      <c r="A1053" s="87"/>
      <c r="B1053" s="90"/>
      <c r="C1053" s="96"/>
      <c r="D1053" s="127">
        <v>4120</v>
      </c>
      <c r="E1053" s="90"/>
      <c r="F1053" s="87" t="s">
        <v>484</v>
      </c>
      <c r="G1053" s="120">
        <v>24097</v>
      </c>
      <c r="H1053" s="120">
        <v>24085</v>
      </c>
      <c r="I1053" s="92">
        <f t="shared" si="52"/>
        <v>99.95020126986762</v>
      </c>
      <c r="J1053" s="143" t="s">
        <v>96</v>
      </c>
      <c r="K1053" s="143"/>
      <c r="L1053" s="94"/>
    </row>
    <row r="1054" spans="1:12" s="95" customFormat="1" ht="28.5" customHeight="1">
      <c r="A1054" s="87"/>
      <c r="B1054" s="90"/>
      <c r="C1054" s="96"/>
      <c r="D1054" s="127">
        <v>4210</v>
      </c>
      <c r="E1054" s="90"/>
      <c r="F1054" s="87" t="s">
        <v>31</v>
      </c>
      <c r="G1054" s="120">
        <v>86011</v>
      </c>
      <c r="H1054" s="120">
        <v>85589</v>
      </c>
      <c r="I1054" s="56">
        <f aca="true" t="shared" si="53" ref="I1054:I1079">H1054/G1054*100</f>
        <v>99.50936508121055</v>
      </c>
      <c r="J1054" s="143" t="s">
        <v>485</v>
      </c>
      <c r="K1054" s="143"/>
      <c r="L1054" s="94"/>
    </row>
    <row r="1055" spans="1:12" s="95" customFormat="1" ht="18" customHeight="1">
      <c r="A1055" s="87"/>
      <c r="B1055" s="90"/>
      <c r="C1055" s="96"/>
      <c r="D1055" s="127">
        <v>4240</v>
      </c>
      <c r="E1055" s="90"/>
      <c r="F1055" s="87" t="s">
        <v>33</v>
      </c>
      <c r="G1055" s="120">
        <v>4626</v>
      </c>
      <c r="H1055" s="120">
        <v>4615</v>
      </c>
      <c r="I1055" s="56">
        <f t="shared" si="53"/>
        <v>99.76221357544316</v>
      </c>
      <c r="J1055" s="143" t="s">
        <v>98</v>
      </c>
      <c r="K1055" s="143"/>
      <c r="L1055" s="94"/>
    </row>
    <row r="1056" spans="1:12" s="95" customFormat="1" ht="15" customHeight="1">
      <c r="A1056" s="87"/>
      <c r="B1056" s="90"/>
      <c r="C1056" s="96"/>
      <c r="D1056" s="127">
        <v>4260</v>
      </c>
      <c r="E1056" s="90"/>
      <c r="F1056" s="87" t="s">
        <v>35</v>
      </c>
      <c r="G1056" s="120">
        <v>39075</v>
      </c>
      <c r="H1056" s="120">
        <v>38948</v>
      </c>
      <c r="I1056" s="56">
        <f t="shared" si="53"/>
        <v>99.67498400511836</v>
      </c>
      <c r="J1056" s="151" t="s">
        <v>358</v>
      </c>
      <c r="K1056" s="151"/>
      <c r="L1056" s="94"/>
    </row>
    <row r="1057" spans="1:12" s="95" customFormat="1" ht="30.75" customHeight="1">
      <c r="A1057" s="87"/>
      <c r="B1057" s="90"/>
      <c r="C1057" s="96"/>
      <c r="D1057" s="127">
        <v>4270</v>
      </c>
      <c r="E1057" s="90"/>
      <c r="F1057" s="87" t="s">
        <v>37</v>
      </c>
      <c r="G1057" s="120">
        <v>35078</v>
      </c>
      <c r="H1057" s="120">
        <v>35076</v>
      </c>
      <c r="I1057" s="92">
        <f t="shared" si="53"/>
        <v>99.99429842066252</v>
      </c>
      <c r="J1057" s="143" t="s">
        <v>486</v>
      </c>
      <c r="K1057" s="143"/>
      <c r="L1057" s="94"/>
    </row>
    <row r="1058" spans="1:12" s="95" customFormat="1" ht="18.75" customHeight="1">
      <c r="A1058" s="87"/>
      <c r="B1058" s="90"/>
      <c r="C1058" s="96"/>
      <c r="D1058" s="127">
        <v>4280</v>
      </c>
      <c r="E1058" s="90"/>
      <c r="F1058" s="87" t="s">
        <v>39</v>
      </c>
      <c r="G1058" s="120">
        <v>2900</v>
      </c>
      <c r="H1058" s="120">
        <v>2746</v>
      </c>
      <c r="I1058" s="92">
        <f t="shared" si="53"/>
        <v>94.6896551724138</v>
      </c>
      <c r="J1058" s="143" t="s">
        <v>40</v>
      </c>
      <c r="K1058" s="143"/>
      <c r="L1058" s="94"/>
    </row>
    <row r="1059" spans="1:12" s="95" customFormat="1" ht="18" customHeight="1">
      <c r="A1059" s="87"/>
      <c r="B1059" s="90"/>
      <c r="C1059" s="96"/>
      <c r="D1059" s="127">
        <v>4300</v>
      </c>
      <c r="E1059" s="90"/>
      <c r="F1059" s="87" t="s">
        <v>41</v>
      </c>
      <c r="G1059" s="120">
        <v>27077</v>
      </c>
      <c r="H1059" s="120">
        <v>27021</v>
      </c>
      <c r="I1059" s="56">
        <f t="shared" si="53"/>
        <v>99.79318240573181</v>
      </c>
      <c r="J1059" s="143" t="s">
        <v>487</v>
      </c>
      <c r="K1059" s="143"/>
      <c r="L1059" s="94"/>
    </row>
    <row r="1060" spans="1:12" s="95" customFormat="1" ht="18" customHeight="1">
      <c r="A1060" s="87"/>
      <c r="B1060" s="90"/>
      <c r="C1060" s="96"/>
      <c r="D1060" s="127">
        <v>4410</v>
      </c>
      <c r="E1060" s="90"/>
      <c r="F1060" s="87" t="s">
        <v>67</v>
      </c>
      <c r="G1060" s="120">
        <v>840</v>
      </c>
      <c r="H1060" s="120">
        <v>839</v>
      </c>
      <c r="I1060" s="56">
        <f t="shared" si="53"/>
        <v>99.88095238095238</v>
      </c>
      <c r="J1060" s="143" t="s">
        <v>393</v>
      </c>
      <c r="K1060" s="143"/>
      <c r="L1060" s="94"/>
    </row>
    <row r="1061" spans="1:12" s="95" customFormat="1" ht="17.25" customHeight="1">
      <c r="A1061" s="87"/>
      <c r="B1061" s="88"/>
      <c r="C1061" s="99"/>
      <c r="D1061" s="88">
        <v>4440</v>
      </c>
      <c r="E1061" s="90"/>
      <c r="F1061" s="87" t="s">
        <v>47</v>
      </c>
      <c r="G1061" s="120">
        <v>55663</v>
      </c>
      <c r="H1061" s="120">
        <v>55663</v>
      </c>
      <c r="I1061" s="92">
        <f t="shared" si="53"/>
        <v>100</v>
      </c>
      <c r="J1061" s="143" t="s">
        <v>106</v>
      </c>
      <c r="K1061" s="143"/>
      <c r="L1061" s="94"/>
    </row>
    <row r="1062" spans="1:12" s="95" customFormat="1" ht="33" customHeight="1">
      <c r="A1062" s="87"/>
      <c r="B1062" s="88"/>
      <c r="C1062" s="99"/>
      <c r="D1062" s="88">
        <v>4480</v>
      </c>
      <c r="E1062" s="90"/>
      <c r="F1062" s="121" t="s">
        <v>49</v>
      </c>
      <c r="G1062" s="123">
        <v>87</v>
      </c>
      <c r="H1062" s="123">
        <v>72</v>
      </c>
      <c r="I1062" s="133">
        <f t="shared" si="53"/>
        <v>82.75862068965517</v>
      </c>
      <c r="J1062" s="148" t="s">
        <v>469</v>
      </c>
      <c r="K1062" s="148"/>
      <c r="L1062" s="94"/>
    </row>
    <row r="1063" spans="1:12" s="95" customFormat="1" ht="18" customHeight="1">
      <c r="A1063" s="58"/>
      <c r="B1063" s="59"/>
      <c r="C1063" s="67">
        <v>80146</v>
      </c>
      <c r="D1063" s="59"/>
      <c r="E1063" s="61"/>
      <c r="F1063" s="100" t="s">
        <v>53</v>
      </c>
      <c r="G1063" s="260">
        <f>SUM(G1064)</f>
        <v>2700</v>
      </c>
      <c r="H1063" s="260">
        <f>SUM(H1064)</f>
        <v>2700</v>
      </c>
      <c r="I1063" s="71">
        <f t="shared" si="53"/>
        <v>100</v>
      </c>
      <c r="J1063" s="153"/>
      <c r="K1063" s="153"/>
      <c r="L1063" s="94"/>
    </row>
    <row r="1064" spans="1:12" s="95" customFormat="1" ht="29.25" customHeight="1">
      <c r="A1064" s="87"/>
      <c r="B1064" s="90"/>
      <c r="C1064" s="96"/>
      <c r="D1064" s="127">
        <v>4300</v>
      </c>
      <c r="E1064" s="90"/>
      <c r="F1064" s="87" t="s">
        <v>41</v>
      </c>
      <c r="G1064" s="120">
        <v>2700</v>
      </c>
      <c r="H1064" s="120">
        <v>2700</v>
      </c>
      <c r="I1064" s="92">
        <f t="shared" si="53"/>
        <v>100</v>
      </c>
      <c r="J1064" s="143" t="s">
        <v>134</v>
      </c>
      <c r="K1064" s="143"/>
      <c r="L1064" s="94"/>
    </row>
    <row r="1065" spans="1:12" s="95" customFormat="1" ht="18" customHeight="1">
      <c r="A1065" s="58"/>
      <c r="B1065" s="61"/>
      <c r="C1065" s="96">
        <v>85154</v>
      </c>
      <c r="D1065" s="132"/>
      <c r="E1065" s="61"/>
      <c r="F1065" s="100" t="s">
        <v>135</v>
      </c>
      <c r="G1065" s="152">
        <f>SUM(G1066:G1070)</f>
        <v>5118</v>
      </c>
      <c r="H1065" s="152">
        <f>SUM(H1066:H1070)</f>
        <v>5092</v>
      </c>
      <c r="I1065" s="83">
        <f t="shared" si="53"/>
        <v>99.49198905822587</v>
      </c>
      <c r="J1065" s="153"/>
      <c r="K1065" s="153"/>
      <c r="L1065" s="94"/>
    </row>
    <row r="1066" spans="1:12" s="186" customFormat="1" ht="18" customHeight="1">
      <c r="A1066" s="87"/>
      <c r="B1066" s="90"/>
      <c r="C1066" s="208"/>
      <c r="D1066" s="136">
        <v>4110</v>
      </c>
      <c r="E1066" s="90"/>
      <c r="F1066" s="87" t="s">
        <v>28</v>
      </c>
      <c r="G1066" s="137">
        <v>515</v>
      </c>
      <c r="H1066" s="137">
        <v>515</v>
      </c>
      <c r="I1066" s="92">
        <f t="shared" si="53"/>
        <v>100</v>
      </c>
      <c r="J1066" s="117" t="s">
        <v>136</v>
      </c>
      <c r="K1066" s="117"/>
      <c r="L1066" s="94"/>
    </row>
    <row r="1067" spans="1:12" s="186" customFormat="1" ht="19.5" customHeight="1">
      <c r="A1067" s="87"/>
      <c r="B1067" s="90"/>
      <c r="C1067" s="208"/>
      <c r="D1067" s="136">
        <v>4120</v>
      </c>
      <c r="E1067" s="90"/>
      <c r="F1067" s="87" t="s">
        <v>30</v>
      </c>
      <c r="G1067" s="137">
        <v>71</v>
      </c>
      <c r="H1067" s="137">
        <v>70</v>
      </c>
      <c r="I1067" s="92">
        <f t="shared" si="53"/>
        <v>98.59154929577466</v>
      </c>
      <c r="J1067" s="261"/>
      <c r="K1067" s="261"/>
      <c r="L1067" s="94"/>
    </row>
    <row r="1068" spans="1:12" s="186" customFormat="1" ht="18" customHeight="1">
      <c r="A1068" s="87"/>
      <c r="B1068" s="90"/>
      <c r="C1068" s="208"/>
      <c r="D1068" s="136">
        <v>4210</v>
      </c>
      <c r="E1068" s="90"/>
      <c r="F1068" s="87" t="s">
        <v>31</v>
      </c>
      <c r="G1068" s="137">
        <v>275</v>
      </c>
      <c r="H1068" s="137">
        <v>274</v>
      </c>
      <c r="I1068" s="92">
        <f t="shared" si="53"/>
        <v>99.63636363636364</v>
      </c>
      <c r="J1068" s="261"/>
      <c r="K1068" s="261"/>
      <c r="L1068" s="94"/>
    </row>
    <row r="1069" spans="1:12" s="186" customFormat="1" ht="18" customHeight="1">
      <c r="A1069" s="87"/>
      <c r="B1069" s="90"/>
      <c r="C1069" s="208"/>
      <c r="D1069" s="136">
        <v>4220</v>
      </c>
      <c r="E1069" s="90"/>
      <c r="F1069" s="87" t="s">
        <v>63</v>
      </c>
      <c r="G1069" s="137">
        <v>1265</v>
      </c>
      <c r="H1069" s="137">
        <f>1242-1</f>
        <v>1241</v>
      </c>
      <c r="I1069" s="92">
        <f t="shared" si="53"/>
        <v>98.10276679841897</v>
      </c>
      <c r="J1069" s="261"/>
      <c r="K1069" s="261"/>
      <c r="L1069" s="94"/>
    </row>
    <row r="1070" spans="1:12" s="186" customFormat="1" ht="18" customHeight="1">
      <c r="A1070" s="87"/>
      <c r="B1070" s="90"/>
      <c r="C1070" s="208"/>
      <c r="D1070" s="139">
        <v>4300</v>
      </c>
      <c r="E1070" s="90"/>
      <c r="F1070" s="87" t="s">
        <v>41</v>
      </c>
      <c r="G1070" s="137">
        <v>2992</v>
      </c>
      <c r="H1070" s="137">
        <v>2992</v>
      </c>
      <c r="I1070" s="92">
        <f t="shared" si="53"/>
        <v>100</v>
      </c>
      <c r="J1070" s="261"/>
      <c r="K1070" s="261"/>
      <c r="L1070" s="94"/>
    </row>
    <row r="1071" spans="1:12" s="95" customFormat="1" ht="18" customHeight="1">
      <c r="A1071" s="58"/>
      <c r="B1071" s="59"/>
      <c r="C1071" s="60">
        <v>85401</v>
      </c>
      <c r="D1071" s="59"/>
      <c r="E1071" s="61"/>
      <c r="F1071" s="100" t="s">
        <v>104</v>
      </c>
      <c r="G1071" s="101">
        <f>SUM(G1072:G1077)</f>
        <v>161900</v>
      </c>
      <c r="H1071" s="101">
        <f>SUM(H1072:H1077)</f>
        <v>161693</v>
      </c>
      <c r="I1071" s="102">
        <f t="shared" si="53"/>
        <v>99.8721432983323</v>
      </c>
      <c r="J1071" s="103"/>
      <c r="K1071" s="103"/>
      <c r="L1071" s="94"/>
    </row>
    <row r="1072" spans="1:12" s="116" customFormat="1" ht="18" customHeight="1">
      <c r="A1072" s="87"/>
      <c r="B1072" s="88"/>
      <c r="C1072" s="115"/>
      <c r="D1072" s="88">
        <v>3020</v>
      </c>
      <c r="E1072" s="90"/>
      <c r="F1072" s="87" t="s">
        <v>22</v>
      </c>
      <c r="G1072" s="120">
        <v>904</v>
      </c>
      <c r="H1072" s="120">
        <v>880</v>
      </c>
      <c r="I1072" s="92">
        <f t="shared" si="53"/>
        <v>97.34513274336283</v>
      </c>
      <c r="J1072" s="143" t="s">
        <v>121</v>
      </c>
      <c r="K1072" s="143"/>
      <c r="L1072" s="85"/>
    </row>
    <row r="1073" spans="1:12" s="95" customFormat="1" ht="30.75" customHeight="1">
      <c r="A1073" s="87"/>
      <c r="B1073" s="88"/>
      <c r="C1073" s="89"/>
      <c r="D1073" s="88">
        <v>4010</v>
      </c>
      <c r="E1073" s="90"/>
      <c r="F1073" s="87" t="s">
        <v>24</v>
      </c>
      <c r="G1073" s="120">
        <v>121086</v>
      </c>
      <c r="H1073" s="120">
        <v>120981</v>
      </c>
      <c r="I1073" s="56">
        <f t="shared" si="53"/>
        <v>99.91328477280611</v>
      </c>
      <c r="J1073" s="143" t="s">
        <v>473</v>
      </c>
      <c r="K1073" s="143"/>
      <c r="L1073" s="94"/>
    </row>
    <row r="1074" spans="1:12" s="95" customFormat="1" ht="17.25" customHeight="1">
      <c r="A1074" s="87"/>
      <c r="B1074" s="88"/>
      <c r="C1074" s="96"/>
      <c r="D1074" s="88">
        <v>4040</v>
      </c>
      <c r="E1074" s="90"/>
      <c r="F1074" s="87" t="s">
        <v>26</v>
      </c>
      <c r="G1074" s="120">
        <v>7747</v>
      </c>
      <c r="H1074" s="120">
        <v>7696</v>
      </c>
      <c r="I1074" s="56">
        <f t="shared" si="53"/>
        <v>99.34168065057442</v>
      </c>
      <c r="J1074" s="143" t="s">
        <v>94</v>
      </c>
      <c r="K1074" s="143"/>
      <c r="L1074" s="94"/>
    </row>
    <row r="1075" spans="1:12" s="95" customFormat="1" ht="18" customHeight="1">
      <c r="A1075" s="87"/>
      <c r="B1075" s="88"/>
      <c r="C1075" s="96"/>
      <c r="D1075" s="88">
        <v>4110</v>
      </c>
      <c r="E1075" s="90"/>
      <c r="F1075" s="87" t="s">
        <v>28</v>
      </c>
      <c r="G1075" s="120">
        <v>21820</v>
      </c>
      <c r="H1075" s="120">
        <v>21794</v>
      </c>
      <c r="I1075" s="92">
        <f t="shared" si="53"/>
        <v>99.88084326306141</v>
      </c>
      <c r="J1075" s="143" t="s">
        <v>95</v>
      </c>
      <c r="K1075" s="143"/>
      <c r="L1075" s="94"/>
    </row>
    <row r="1076" spans="1:12" s="95" customFormat="1" ht="17.25" customHeight="1">
      <c r="A1076" s="87"/>
      <c r="B1076" s="88"/>
      <c r="C1076" s="96"/>
      <c r="D1076" s="88">
        <v>4120</v>
      </c>
      <c r="E1076" s="90"/>
      <c r="F1076" s="87" t="s">
        <v>30</v>
      </c>
      <c r="G1076" s="120">
        <v>2998</v>
      </c>
      <c r="H1076" s="120">
        <v>2997</v>
      </c>
      <c r="I1076" s="56">
        <f t="shared" si="53"/>
        <v>99.96664442961975</v>
      </c>
      <c r="J1076" s="143" t="s">
        <v>96</v>
      </c>
      <c r="K1076" s="143"/>
      <c r="L1076" s="94"/>
    </row>
    <row r="1077" spans="1:12" s="95" customFormat="1" ht="17.25" customHeight="1">
      <c r="A1077" s="87"/>
      <c r="B1077" s="88"/>
      <c r="C1077" s="99"/>
      <c r="D1077" s="88">
        <v>4440</v>
      </c>
      <c r="E1077" s="90"/>
      <c r="F1077" s="87" t="s">
        <v>47</v>
      </c>
      <c r="G1077" s="120">
        <v>7345</v>
      </c>
      <c r="H1077" s="120">
        <v>7345</v>
      </c>
      <c r="I1077" s="92">
        <f t="shared" si="53"/>
        <v>100</v>
      </c>
      <c r="J1077" s="143" t="s">
        <v>106</v>
      </c>
      <c r="K1077" s="143"/>
      <c r="L1077" s="94"/>
    </row>
    <row r="1078" spans="1:12" s="95" customFormat="1" ht="45" customHeight="1">
      <c r="A1078" s="58"/>
      <c r="B1078" s="59"/>
      <c r="C1078" s="99">
        <v>85412</v>
      </c>
      <c r="D1078" s="59"/>
      <c r="E1078" s="61"/>
      <c r="F1078" s="58" t="s">
        <v>474</v>
      </c>
      <c r="G1078" s="134">
        <f>SUM(G1079)</f>
        <v>14560</v>
      </c>
      <c r="H1078" s="134">
        <f>SUM(H1079)</f>
        <v>14560</v>
      </c>
      <c r="I1078" s="83">
        <f t="shared" si="53"/>
        <v>100</v>
      </c>
      <c r="J1078" s="153"/>
      <c r="K1078" s="153"/>
      <c r="L1078" s="94"/>
    </row>
    <row r="1079" spans="1:12" s="95" customFormat="1" ht="18.75" customHeight="1">
      <c r="A1079" s="87"/>
      <c r="B1079" s="88"/>
      <c r="C1079" s="99"/>
      <c r="D1079" s="88">
        <v>4300</v>
      </c>
      <c r="E1079" s="90"/>
      <c r="F1079" s="87" t="s">
        <v>41</v>
      </c>
      <c r="G1079" s="120">
        <v>14560</v>
      </c>
      <c r="H1079" s="120">
        <v>14560</v>
      </c>
      <c r="I1079" s="56">
        <f t="shared" si="53"/>
        <v>100</v>
      </c>
      <c r="J1079" s="148" t="s">
        <v>475</v>
      </c>
      <c r="K1079" s="148"/>
      <c r="L1079" s="94"/>
    </row>
    <row r="1080" spans="1:12" s="116" customFormat="1" ht="18.75" customHeight="1">
      <c r="A1080" s="87"/>
      <c r="B1080" s="87"/>
      <c r="C1080" s="118"/>
      <c r="D1080" s="87"/>
      <c r="E1080" s="119"/>
      <c r="F1080" s="87"/>
      <c r="G1080" s="91"/>
      <c r="H1080" s="91"/>
      <c r="I1080" s="50"/>
      <c r="J1080" s="109"/>
      <c r="K1080" s="109"/>
      <c r="L1080" s="85"/>
    </row>
    <row r="1081" spans="1:12" s="82" customFormat="1" ht="33" customHeight="1">
      <c r="A1081" s="75" t="s">
        <v>488</v>
      </c>
      <c r="B1081" s="75"/>
      <c r="C1081" s="110"/>
      <c r="D1081" s="75"/>
      <c r="E1081" s="111"/>
      <c r="F1081" s="75" t="s">
        <v>489</v>
      </c>
      <c r="G1081" s="112">
        <f>SUM(G1082:G1110)/2</f>
        <v>2154679</v>
      </c>
      <c r="H1081" s="112">
        <f>SUM(H1082:H1110)/2</f>
        <v>2151458</v>
      </c>
      <c r="I1081" s="113">
        <f aca="true" t="shared" si="54" ref="I1081:I1110">H1081/G1081*100</f>
        <v>99.85051137547634</v>
      </c>
      <c r="J1081" s="81"/>
      <c r="K1081" s="81"/>
      <c r="L1081" s="7"/>
    </row>
    <row r="1082" spans="1:12" s="86" customFormat="1" ht="18.75" customHeight="1">
      <c r="A1082" s="58"/>
      <c r="B1082" s="59"/>
      <c r="C1082" s="60">
        <v>80101</v>
      </c>
      <c r="D1082" s="59"/>
      <c r="E1082" s="61"/>
      <c r="F1082" s="58" t="s">
        <v>285</v>
      </c>
      <c r="G1082" s="49">
        <f>SUM(G1083:G1097)</f>
        <v>1905790</v>
      </c>
      <c r="H1082" s="49">
        <f>SUM(H1083:H1097)</f>
        <v>1902972</v>
      </c>
      <c r="I1082" s="50">
        <f t="shared" si="54"/>
        <v>99.85213481023617</v>
      </c>
      <c r="J1082" s="84"/>
      <c r="K1082" s="84"/>
      <c r="L1082" s="85"/>
    </row>
    <row r="1083" spans="1:12" s="116" customFormat="1" ht="29.25" customHeight="1">
      <c r="A1083" s="87"/>
      <c r="B1083" s="88"/>
      <c r="C1083" s="115"/>
      <c r="D1083" s="88">
        <v>3020</v>
      </c>
      <c r="E1083" s="90"/>
      <c r="F1083" s="87" t="s">
        <v>22</v>
      </c>
      <c r="G1083" s="120">
        <v>6200</v>
      </c>
      <c r="H1083" s="120">
        <v>6159</v>
      </c>
      <c r="I1083" s="56">
        <f t="shared" si="54"/>
        <v>99.33870967741936</v>
      </c>
      <c r="J1083" s="143" t="s">
        <v>461</v>
      </c>
      <c r="K1083" s="143"/>
      <c r="L1083" s="85"/>
    </row>
    <row r="1084" spans="1:12" s="95" customFormat="1" ht="30" customHeight="1">
      <c r="A1084" s="87"/>
      <c r="B1084" s="90"/>
      <c r="C1084" s="96"/>
      <c r="D1084" s="127">
        <v>4010</v>
      </c>
      <c r="E1084" s="90"/>
      <c r="F1084" s="87" t="s">
        <v>24</v>
      </c>
      <c r="G1084" s="120">
        <v>1149984</v>
      </c>
      <c r="H1084" s="120">
        <v>1149690</v>
      </c>
      <c r="I1084" s="56">
        <f t="shared" si="54"/>
        <v>99.97443442691376</v>
      </c>
      <c r="J1084" s="143" t="s">
        <v>478</v>
      </c>
      <c r="K1084" s="143"/>
      <c r="L1084" s="94"/>
    </row>
    <row r="1085" spans="1:12" s="95" customFormat="1" ht="17.25" customHeight="1">
      <c r="A1085" s="87"/>
      <c r="B1085" s="90"/>
      <c r="C1085" s="96"/>
      <c r="D1085" s="127">
        <v>4040</v>
      </c>
      <c r="E1085" s="90"/>
      <c r="F1085" s="87" t="s">
        <v>26</v>
      </c>
      <c r="G1085" s="120">
        <v>84345</v>
      </c>
      <c r="H1085" s="120">
        <v>84345</v>
      </c>
      <c r="I1085" s="56">
        <f t="shared" si="54"/>
        <v>100</v>
      </c>
      <c r="J1085" s="143" t="s">
        <v>94</v>
      </c>
      <c r="K1085" s="143"/>
      <c r="L1085" s="94"/>
    </row>
    <row r="1086" spans="1:12" s="95" customFormat="1" ht="17.25" customHeight="1">
      <c r="A1086" s="87"/>
      <c r="B1086" s="90"/>
      <c r="C1086" s="96"/>
      <c r="D1086" s="127">
        <v>4110</v>
      </c>
      <c r="E1086" s="90"/>
      <c r="F1086" s="87" t="s">
        <v>28</v>
      </c>
      <c r="G1086" s="120">
        <v>211728</v>
      </c>
      <c r="H1086" s="120">
        <v>211394</v>
      </c>
      <c r="I1086" s="56">
        <f t="shared" si="54"/>
        <v>99.84225043451977</v>
      </c>
      <c r="J1086" s="148" t="s">
        <v>95</v>
      </c>
      <c r="K1086" s="148"/>
      <c r="L1086" s="94"/>
    </row>
    <row r="1087" spans="1:12" s="95" customFormat="1" ht="18" customHeight="1">
      <c r="A1087" s="87"/>
      <c r="B1087" s="90"/>
      <c r="C1087" s="96"/>
      <c r="D1087" s="127">
        <v>4120</v>
      </c>
      <c r="E1087" s="90"/>
      <c r="F1087" s="121" t="s">
        <v>484</v>
      </c>
      <c r="G1087" s="123">
        <v>29071</v>
      </c>
      <c r="H1087" s="123">
        <v>29051</v>
      </c>
      <c r="I1087" s="124">
        <f t="shared" si="54"/>
        <v>99.93120291699633</v>
      </c>
      <c r="J1087" s="143" t="s">
        <v>96</v>
      </c>
      <c r="K1087" s="143"/>
      <c r="L1087" s="94"/>
    </row>
    <row r="1088" spans="1:12" s="95" customFormat="1" ht="17.25" customHeight="1">
      <c r="A1088" s="87"/>
      <c r="B1088" s="90"/>
      <c r="C1088" s="96"/>
      <c r="D1088" s="127">
        <v>4210</v>
      </c>
      <c r="E1088" s="90"/>
      <c r="F1088" s="87" t="s">
        <v>31</v>
      </c>
      <c r="G1088" s="120">
        <v>27044</v>
      </c>
      <c r="H1088" s="120">
        <v>27012</v>
      </c>
      <c r="I1088" s="56">
        <f t="shared" si="54"/>
        <v>99.88167430853424</v>
      </c>
      <c r="J1088" s="143" t="s">
        <v>139</v>
      </c>
      <c r="K1088" s="143"/>
      <c r="L1088" s="94"/>
    </row>
    <row r="1089" spans="1:12" s="95" customFormat="1" ht="17.25" customHeight="1">
      <c r="A1089" s="87"/>
      <c r="B1089" s="90"/>
      <c r="C1089" s="96"/>
      <c r="D1089" s="127">
        <v>4220</v>
      </c>
      <c r="E1089" s="90"/>
      <c r="F1089" s="87" t="s">
        <v>63</v>
      </c>
      <c r="G1089" s="120">
        <v>5000</v>
      </c>
      <c r="H1089" s="120">
        <v>4955</v>
      </c>
      <c r="I1089" s="56">
        <f t="shared" si="54"/>
        <v>99.1</v>
      </c>
      <c r="J1089" s="143" t="s">
        <v>490</v>
      </c>
      <c r="K1089" s="143"/>
      <c r="L1089" s="94"/>
    </row>
    <row r="1090" spans="1:12" s="95" customFormat="1" ht="18.75" customHeight="1">
      <c r="A1090" s="87"/>
      <c r="B1090" s="90"/>
      <c r="C1090" s="96"/>
      <c r="D1090" s="127">
        <v>4240</v>
      </c>
      <c r="E1090" s="90"/>
      <c r="F1090" s="87" t="s">
        <v>33</v>
      </c>
      <c r="G1090" s="120">
        <v>5195</v>
      </c>
      <c r="H1090" s="120">
        <v>5180</v>
      </c>
      <c r="I1090" s="56">
        <f t="shared" si="54"/>
        <v>99.71126082771896</v>
      </c>
      <c r="J1090" s="143" t="s">
        <v>491</v>
      </c>
      <c r="K1090" s="143"/>
      <c r="L1090" s="94"/>
    </row>
    <row r="1091" spans="1:12" s="95" customFormat="1" ht="18" customHeight="1">
      <c r="A1091" s="87"/>
      <c r="B1091" s="90"/>
      <c r="C1091" s="96"/>
      <c r="D1091" s="127">
        <v>4260</v>
      </c>
      <c r="E1091" s="90"/>
      <c r="F1091" s="87" t="s">
        <v>35</v>
      </c>
      <c r="G1091" s="120">
        <v>144133</v>
      </c>
      <c r="H1091" s="120">
        <v>144066</v>
      </c>
      <c r="I1091" s="56">
        <f t="shared" si="54"/>
        <v>99.9535151561405</v>
      </c>
      <c r="J1091" s="151" t="s">
        <v>150</v>
      </c>
      <c r="K1091" s="151"/>
      <c r="L1091" s="94"/>
    </row>
    <row r="1092" spans="1:12" s="95" customFormat="1" ht="30.75" customHeight="1">
      <c r="A1092" s="87"/>
      <c r="B1092" s="90"/>
      <c r="C1092" s="96"/>
      <c r="D1092" s="127">
        <v>4270</v>
      </c>
      <c r="E1092" s="90"/>
      <c r="F1092" s="87" t="s">
        <v>37</v>
      </c>
      <c r="G1092" s="120">
        <v>28264</v>
      </c>
      <c r="H1092" s="120">
        <f>28216-1</f>
        <v>28215</v>
      </c>
      <c r="I1092" s="56">
        <f t="shared" si="54"/>
        <v>99.8266345881687</v>
      </c>
      <c r="J1092" s="143" t="s">
        <v>492</v>
      </c>
      <c r="K1092" s="143"/>
      <c r="L1092" s="94"/>
    </row>
    <row r="1093" spans="1:12" s="95" customFormat="1" ht="18" customHeight="1">
      <c r="A1093" s="87"/>
      <c r="B1093" s="90"/>
      <c r="C1093" s="96"/>
      <c r="D1093" s="127">
        <v>4280</v>
      </c>
      <c r="E1093" s="90"/>
      <c r="F1093" s="87" t="s">
        <v>39</v>
      </c>
      <c r="G1093" s="120">
        <v>4000</v>
      </c>
      <c r="H1093" s="120">
        <v>3093</v>
      </c>
      <c r="I1093" s="56">
        <f t="shared" si="54"/>
        <v>77.325</v>
      </c>
      <c r="J1093" s="143" t="s">
        <v>40</v>
      </c>
      <c r="K1093" s="143"/>
      <c r="L1093" s="94"/>
    </row>
    <row r="1094" spans="1:12" s="95" customFormat="1" ht="42.75" customHeight="1">
      <c r="A1094" s="87"/>
      <c r="B1094" s="90"/>
      <c r="C1094" s="96"/>
      <c r="D1094" s="127">
        <v>4300</v>
      </c>
      <c r="E1094" s="90"/>
      <c r="F1094" s="87" t="s">
        <v>41</v>
      </c>
      <c r="G1094" s="120">
        <v>136265</v>
      </c>
      <c r="H1094" s="120">
        <v>135664</v>
      </c>
      <c r="I1094" s="56">
        <f t="shared" si="54"/>
        <v>99.55894763879206</v>
      </c>
      <c r="J1094" s="143" t="s">
        <v>493</v>
      </c>
      <c r="K1094" s="143"/>
      <c r="L1094" s="94"/>
    </row>
    <row r="1095" spans="1:12" s="95" customFormat="1" ht="18.75" customHeight="1">
      <c r="A1095" s="87"/>
      <c r="B1095" s="90"/>
      <c r="C1095" s="96"/>
      <c r="D1095" s="127">
        <v>4410</v>
      </c>
      <c r="E1095" s="90"/>
      <c r="F1095" s="87" t="s">
        <v>67</v>
      </c>
      <c r="G1095" s="120">
        <v>1436</v>
      </c>
      <c r="H1095" s="120">
        <v>1362</v>
      </c>
      <c r="I1095" s="56">
        <f t="shared" si="54"/>
        <v>94.84679665738162</v>
      </c>
      <c r="J1095" s="143" t="s">
        <v>158</v>
      </c>
      <c r="K1095" s="143"/>
      <c r="L1095" s="94"/>
    </row>
    <row r="1096" spans="1:12" s="95" customFormat="1" ht="18.75" customHeight="1">
      <c r="A1096" s="87"/>
      <c r="B1096" s="90"/>
      <c r="C1096" s="96"/>
      <c r="D1096" s="127">
        <v>4430</v>
      </c>
      <c r="E1096" s="90"/>
      <c r="F1096" s="87" t="s">
        <v>45</v>
      </c>
      <c r="G1096" s="120">
        <v>2336</v>
      </c>
      <c r="H1096" s="120">
        <v>1997</v>
      </c>
      <c r="I1096" s="56">
        <f t="shared" si="54"/>
        <v>85.48801369863014</v>
      </c>
      <c r="J1096" s="143" t="s">
        <v>159</v>
      </c>
      <c r="K1096" s="143"/>
      <c r="L1096" s="94"/>
    </row>
    <row r="1097" spans="1:12" s="95" customFormat="1" ht="18" customHeight="1">
      <c r="A1097" s="87"/>
      <c r="B1097" s="88"/>
      <c r="C1097" s="96"/>
      <c r="D1097" s="88">
        <v>4440</v>
      </c>
      <c r="E1097" s="90"/>
      <c r="F1097" s="87" t="s">
        <v>47</v>
      </c>
      <c r="G1097" s="258">
        <v>70789</v>
      </c>
      <c r="H1097" s="258">
        <v>70789</v>
      </c>
      <c r="I1097" s="56">
        <f t="shared" si="54"/>
        <v>100</v>
      </c>
      <c r="J1097" s="143" t="s">
        <v>106</v>
      </c>
      <c r="K1097" s="143"/>
      <c r="L1097" s="94"/>
    </row>
    <row r="1098" spans="1:12" s="95" customFormat="1" ht="18" customHeight="1">
      <c r="A1098" s="58"/>
      <c r="B1098" s="59"/>
      <c r="C1098" s="67">
        <v>80146</v>
      </c>
      <c r="D1098" s="59"/>
      <c r="E1098" s="61"/>
      <c r="F1098" s="58" t="s">
        <v>53</v>
      </c>
      <c r="G1098" s="259">
        <f>SUM(G1099)</f>
        <v>1600</v>
      </c>
      <c r="H1098" s="259">
        <f>SUM(H1099)</f>
        <v>1600</v>
      </c>
      <c r="I1098" s="50">
        <f t="shared" si="54"/>
        <v>100</v>
      </c>
      <c r="J1098" s="153"/>
      <c r="K1098" s="153"/>
      <c r="L1098" s="94"/>
    </row>
    <row r="1099" spans="1:12" s="95" customFormat="1" ht="31.5" customHeight="1">
      <c r="A1099" s="87"/>
      <c r="B1099" s="90"/>
      <c r="C1099" s="96"/>
      <c r="D1099" s="127">
        <v>4300</v>
      </c>
      <c r="E1099" s="90"/>
      <c r="F1099" s="87" t="s">
        <v>41</v>
      </c>
      <c r="G1099" s="120">
        <v>1600</v>
      </c>
      <c r="H1099" s="120">
        <v>1600</v>
      </c>
      <c r="I1099" s="56">
        <f t="shared" si="54"/>
        <v>100</v>
      </c>
      <c r="J1099" s="143" t="s">
        <v>160</v>
      </c>
      <c r="K1099" s="143"/>
      <c r="L1099" s="94"/>
    </row>
    <row r="1100" spans="1:12" s="95" customFormat="1" ht="18" customHeight="1">
      <c r="A1100" s="58"/>
      <c r="B1100" s="61"/>
      <c r="C1100" s="96">
        <v>85154</v>
      </c>
      <c r="D1100" s="132"/>
      <c r="E1100" s="61"/>
      <c r="F1100" s="58" t="s">
        <v>135</v>
      </c>
      <c r="G1100" s="134">
        <f>SUM(G1101)</f>
        <v>1500</v>
      </c>
      <c r="H1100" s="134">
        <f>SUM(H1101)</f>
        <v>1500</v>
      </c>
      <c r="I1100" s="50">
        <f t="shared" si="54"/>
        <v>100</v>
      </c>
      <c r="J1100" s="153"/>
      <c r="K1100" s="153"/>
      <c r="L1100" s="94"/>
    </row>
    <row r="1101" spans="1:12" s="95" customFormat="1" ht="18" customHeight="1">
      <c r="A1101" s="87"/>
      <c r="B1101" s="90"/>
      <c r="C1101" s="96"/>
      <c r="D1101" s="127">
        <v>4210</v>
      </c>
      <c r="E1101" s="90"/>
      <c r="F1101" s="87" t="s">
        <v>31</v>
      </c>
      <c r="G1101" s="120">
        <v>1500</v>
      </c>
      <c r="H1101" s="120">
        <v>1500</v>
      </c>
      <c r="I1101" s="56">
        <f t="shared" si="54"/>
        <v>100</v>
      </c>
      <c r="J1101" s="143" t="s">
        <v>494</v>
      </c>
      <c r="K1101" s="143"/>
      <c r="L1101" s="94"/>
    </row>
    <row r="1102" spans="1:12" s="95" customFormat="1" ht="18" customHeight="1">
      <c r="A1102" s="58"/>
      <c r="B1102" s="59"/>
      <c r="C1102" s="60">
        <v>85401</v>
      </c>
      <c r="D1102" s="59"/>
      <c r="E1102" s="61"/>
      <c r="F1102" s="58" t="s">
        <v>104</v>
      </c>
      <c r="G1102" s="49">
        <f>SUM(G1103:G1108)</f>
        <v>234171</v>
      </c>
      <c r="H1102" s="49">
        <f>SUM(H1103:H1108)</f>
        <v>233828</v>
      </c>
      <c r="I1102" s="50">
        <f t="shared" si="54"/>
        <v>99.8535258422264</v>
      </c>
      <c r="J1102" s="103"/>
      <c r="K1102" s="103"/>
      <c r="L1102" s="94"/>
    </row>
    <row r="1103" spans="1:12" s="116" customFormat="1" ht="18.75" customHeight="1">
      <c r="A1103" s="87"/>
      <c r="B1103" s="88"/>
      <c r="C1103" s="115"/>
      <c r="D1103" s="88">
        <v>3020</v>
      </c>
      <c r="E1103" s="90"/>
      <c r="F1103" s="87" t="s">
        <v>22</v>
      </c>
      <c r="G1103" s="120">
        <v>1373</v>
      </c>
      <c r="H1103" s="120">
        <v>1365</v>
      </c>
      <c r="I1103" s="92">
        <f t="shared" si="54"/>
        <v>99.41733430444283</v>
      </c>
      <c r="J1103" s="143" t="s">
        <v>121</v>
      </c>
      <c r="K1103" s="143"/>
      <c r="L1103" s="85"/>
    </row>
    <row r="1104" spans="1:12" s="95" customFormat="1" ht="31.5" customHeight="1">
      <c r="A1104" s="87"/>
      <c r="B1104" s="88"/>
      <c r="C1104" s="89"/>
      <c r="D1104" s="88">
        <v>4010</v>
      </c>
      <c r="E1104" s="90"/>
      <c r="F1104" s="87" t="s">
        <v>24</v>
      </c>
      <c r="G1104" s="120">
        <v>172828</v>
      </c>
      <c r="H1104" s="120">
        <v>172705</v>
      </c>
      <c r="I1104" s="92">
        <f t="shared" si="54"/>
        <v>99.92883097646215</v>
      </c>
      <c r="J1104" s="143" t="s">
        <v>478</v>
      </c>
      <c r="K1104" s="143"/>
      <c r="L1104" s="94"/>
    </row>
    <row r="1105" spans="1:12" s="95" customFormat="1" ht="18.75" customHeight="1">
      <c r="A1105" s="87"/>
      <c r="B1105" s="88"/>
      <c r="C1105" s="96"/>
      <c r="D1105" s="88">
        <v>4040</v>
      </c>
      <c r="E1105" s="90"/>
      <c r="F1105" s="87" t="s">
        <v>26</v>
      </c>
      <c r="G1105" s="120">
        <v>11701</v>
      </c>
      <c r="H1105" s="120">
        <v>11701</v>
      </c>
      <c r="I1105" s="56">
        <f t="shared" si="54"/>
        <v>100</v>
      </c>
      <c r="J1105" s="143" t="s">
        <v>94</v>
      </c>
      <c r="K1105" s="143"/>
      <c r="L1105" s="94"/>
    </row>
    <row r="1106" spans="1:12" s="95" customFormat="1" ht="18" customHeight="1">
      <c r="A1106" s="87"/>
      <c r="B1106" s="88"/>
      <c r="C1106" s="96"/>
      <c r="D1106" s="88">
        <v>4110</v>
      </c>
      <c r="E1106" s="90"/>
      <c r="F1106" s="87" t="s">
        <v>28</v>
      </c>
      <c r="G1106" s="120">
        <v>33411</v>
      </c>
      <c r="H1106" s="120">
        <v>33221</v>
      </c>
      <c r="I1106" s="56">
        <f t="shared" si="54"/>
        <v>99.43132501272036</v>
      </c>
      <c r="J1106" s="143" t="s">
        <v>95</v>
      </c>
      <c r="K1106" s="143"/>
      <c r="L1106" s="94"/>
    </row>
    <row r="1107" spans="1:12" s="95" customFormat="1" ht="18" customHeight="1">
      <c r="A1107" s="87"/>
      <c r="B1107" s="88"/>
      <c r="C1107" s="96"/>
      <c r="D1107" s="88">
        <v>4120</v>
      </c>
      <c r="E1107" s="90"/>
      <c r="F1107" s="87" t="s">
        <v>30</v>
      </c>
      <c r="G1107" s="120">
        <v>4519</v>
      </c>
      <c r="H1107" s="120">
        <v>4519</v>
      </c>
      <c r="I1107" s="92">
        <f t="shared" si="54"/>
        <v>100</v>
      </c>
      <c r="J1107" s="143" t="s">
        <v>96</v>
      </c>
      <c r="K1107" s="143"/>
      <c r="L1107" s="94"/>
    </row>
    <row r="1108" spans="1:12" s="95" customFormat="1" ht="18.75" customHeight="1">
      <c r="A1108" s="87"/>
      <c r="B1108" s="88"/>
      <c r="C1108" s="99"/>
      <c r="D1108" s="88">
        <v>4440</v>
      </c>
      <c r="E1108" s="90"/>
      <c r="F1108" s="87" t="s">
        <v>47</v>
      </c>
      <c r="G1108" s="120">
        <v>10339</v>
      </c>
      <c r="H1108" s="120">
        <v>10317</v>
      </c>
      <c r="I1108" s="56">
        <f t="shared" si="54"/>
        <v>99.7872134635845</v>
      </c>
      <c r="J1108" s="143" t="s">
        <v>106</v>
      </c>
      <c r="K1108" s="143"/>
      <c r="L1108" s="94"/>
    </row>
    <row r="1109" spans="1:12" s="95" customFormat="1" ht="43.5" customHeight="1">
      <c r="A1109" s="58"/>
      <c r="B1109" s="59"/>
      <c r="C1109" s="99">
        <v>85412</v>
      </c>
      <c r="D1109" s="59"/>
      <c r="E1109" s="61"/>
      <c r="F1109" s="58" t="s">
        <v>474</v>
      </c>
      <c r="G1109" s="134">
        <f>SUM(G1110)</f>
        <v>11618</v>
      </c>
      <c r="H1109" s="134">
        <f>SUM(H1110)</f>
        <v>11558</v>
      </c>
      <c r="I1109" s="83">
        <f t="shared" si="54"/>
        <v>99.48355999311414</v>
      </c>
      <c r="J1109" s="153"/>
      <c r="K1109" s="153"/>
      <c r="L1109" s="94"/>
    </row>
    <row r="1110" spans="1:12" s="95" customFormat="1" ht="18.75" customHeight="1">
      <c r="A1110" s="87"/>
      <c r="B1110" s="88"/>
      <c r="C1110" s="99"/>
      <c r="D1110" s="88">
        <v>4300</v>
      </c>
      <c r="E1110" s="90"/>
      <c r="F1110" s="87" t="s">
        <v>41</v>
      </c>
      <c r="G1110" s="120">
        <v>11618</v>
      </c>
      <c r="H1110" s="120">
        <v>11558</v>
      </c>
      <c r="I1110" s="56">
        <f t="shared" si="54"/>
        <v>99.48355999311414</v>
      </c>
      <c r="J1110" s="148" t="s">
        <v>475</v>
      </c>
      <c r="K1110" s="148"/>
      <c r="L1110" s="94"/>
    </row>
    <row r="1111" spans="1:12" s="95" customFormat="1" ht="18" customHeight="1">
      <c r="A1111" s="87"/>
      <c r="B1111" s="88"/>
      <c r="C1111" s="99"/>
      <c r="D1111" s="87"/>
      <c r="E1111" s="119"/>
      <c r="F1111" s="87"/>
      <c r="G1111" s="91"/>
      <c r="H1111" s="91"/>
      <c r="I1111" s="56"/>
      <c r="J1111" s="63"/>
      <c r="K1111" s="63"/>
      <c r="L1111" s="94"/>
    </row>
    <row r="1112" spans="1:12" s="82" customFormat="1" ht="18" customHeight="1">
      <c r="A1112" s="75" t="s">
        <v>495</v>
      </c>
      <c r="B1112" s="75"/>
      <c r="C1112" s="110"/>
      <c r="D1112" s="75"/>
      <c r="E1112" s="111"/>
      <c r="F1112" s="75" t="s">
        <v>496</v>
      </c>
      <c r="G1112" s="112">
        <f>SUM(G1113:G1128)/2</f>
        <v>340107</v>
      </c>
      <c r="H1112" s="112">
        <f>SUM(H1113:H1128)/2</f>
        <v>339627</v>
      </c>
      <c r="I1112" s="113">
        <f aca="true" t="shared" si="55" ref="I1112:I1128">H1112/G1112*100</f>
        <v>99.85886794449982</v>
      </c>
      <c r="J1112" s="81"/>
      <c r="K1112" s="81"/>
      <c r="L1112" s="7"/>
    </row>
    <row r="1113" spans="1:12" s="86" customFormat="1" ht="17.25" customHeight="1">
      <c r="A1113" s="58"/>
      <c r="B1113" s="59"/>
      <c r="C1113" s="60">
        <v>80101</v>
      </c>
      <c r="D1113" s="59"/>
      <c r="E1113" s="61"/>
      <c r="F1113" s="58" t="s">
        <v>497</v>
      </c>
      <c r="G1113" s="49">
        <f>SUM(G1114:G1122)</f>
        <v>327715</v>
      </c>
      <c r="H1113" s="49">
        <f>SUM(H1114:H1122)</f>
        <v>327608</v>
      </c>
      <c r="I1113" s="50">
        <f t="shared" si="55"/>
        <v>99.9673496788368</v>
      </c>
      <c r="J1113" s="84"/>
      <c r="K1113" s="84"/>
      <c r="L1113" s="85"/>
    </row>
    <row r="1114" spans="1:12" s="116" customFormat="1" ht="27.75" customHeight="1">
      <c r="A1114" s="87"/>
      <c r="B1114" s="88"/>
      <c r="C1114" s="115"/>
      <c r="D1114" s="88">
        <v>3020</v>
      </c>
      <c r="E1114" s="90"/>
      <c r="F1114" s="87" t="s">
        <v>22</v>
      </c>
      <c r="G1114" s="120">
        <v>500</v>
      </c>
      <c r="H1114" s="120">
        <v>406</v>
      </c>
      <c r="I1114" s="56">
        <f t="shared" si="55"/>
        <v>81.2</v>
      </c>
      <c r="J1114" s="143" t="s">
        <v>461</v>
      </c>
      <c r="K1114" s="143"/>
      <c r="L1114" s="85"/>
    </row>
    <row r="1115" spans="1:12" s="95" customFormat="1" ht="28.5" customHeight="1">
      <c r="A1115" s="87"/>
      <c r="B1115" s="90"/>
      <c r="C1115" s="96"/>
      <c r="D1115" s="127">
        <v>4010</v>
      </c>
      <c r="E1115" s="90"/>
      <c r="F1115" s="87" t="s">
        <v>24</v>
      </c>
      <c r="G1115" s="120">
        <v>231269</v>
      </c>
      <c r="H1115" s="120">
        <v>231264</v>
      </c>
      <c r="I1115" s="56">
        <f t="shared" si="55"/>
        <v>99.99783801547116</v>
      </c>
      <c r="J1115" s="143" t="s">
        <v>478</v>
      </c>
      <c r="K1115" s="143"/>
      <c r="L1115" s="94"/>
    </row>
    <row r="1116" spans="1:12" s="95" customFormat="1" ht="18" customHeight="1">
      <c r="A1116" s="87"/>
      <c r="B1116" s="90"/>
      <c r="C1116" s="96"/>
      <c r="D1116" s="127">
        <v>4040</v>
      </c>
      <c r="E1116" s="90"/>
      <c r="F1116" s="87" t="s">
        <v>26</v>
      </c>
      <c r="G1116" s="120">
        <v>35496</v>
      </c>
      <c r="H1116" s="120">
        <v>35494</v>
      </c>
      <c r="I1116" s="56">
        <f t="shared" si="55"/>
        <v>99.99436556231687</v>
      </c>
      <c r="J1116" s="143" t="s">
        <v>94</v>
      </c>
      <c r="K1116" s="143"/>
      <c r="L1116" s="94"/>
    </row>
    <row r="1117" spans="1:12" s="95" customFormat="1" ht="18.75" customHeight="1">
      <c r="A1117" s="87"/>
      <c r="B1117" s="90"/>
      <c r="C1117" s="96"/>
      <c r="D1117" s="127">
        <v>4110</v>
      </c>
      <c r="E1117" s="90"/>
      <c r="F1117" s="87" t="s">
        <v>28</v>
      </c>
      <c r="G1117" s="120">
        <v>34812</v>
      </c>
      <c r="H1117" s="120">
        <v>34810</v>
      </c>
      <c r="I1117" s="92">
        <f t="shared" si="55"/>
        <v>99.99425485464782</v>
      </c>
      <c r="J1117" s="143" t="s">
        <v>95</v>
      </c>
      <c r="K1117" s="143"/>
      <c r="L1117" s="94"/>
    </row>
    <row r="1118" spans="1:12" s="95" customFormat="1" ht="18" customHeight="1">
      <c r="A1118" s="87"/>
      <c r="B1118" s="90"/>
      <c r="C1118" s="96"/>
      <c r="D1118" s="127">
        <v>4120</v>
      </c>
      <c r="E1118" s="90"/>
      <c r="F1118" s="121" t="s">
        <v>463</v>
      </c>
      <c r="G1118" s="123">
        <v>4749</v>
      </c>
      <c r="H1118" s="123">
        <v>4747</v>
      </c>
      <c r="I1118" s="124">
        <f t="shared" si="55"/>
        <v>99.95788587070963</v>
      </c>
      <c r="J1118" s="143" t="s">
        <v>96</v>
      </c>
      <c r="K1118" s="143"/>
      <c r="L1118" s="94"/>
    </row>
    <row r="1119" spans="1:12" s="95" customFormat="1" ht="18" customHeight="1">
      <c r="A1119" s="87"/>
      <c r="B1119" s="90"/>
      <c r="C1119" s="96"/>
      <c r="D1119" s="127">
        <v>4210</v>
      </c>
      <c r="E1119" s="90"/>
      <c r="F1119" s="121" t="s">
        <v>31</v>
      </c>
      <c r="G1119" s="123">
        <v>107</v>
      </c>
      <c r="H1119" s="123">
        <v>106</v>
      </c>
      <c r="I1119" s="124">
        <f t="shared" si="55"/>
        <v>99.06542056074767</v>
      </c>
      <c r="J1119" s="143" t="s">
        <v>97</v>
      </c>
      <c r="K1119" s="143"/>
      <c r="L1119" s="94"/>
    </row>
    <row r="1120" spans="1:12" s="95" customFormat="1" ht="18" customHeight="1">
      <c r="A1120" s="87"/>
      <c r="B1120" s="90"/>
      <c r="C1120" s="96"/>
      <c r="D1120" s="127">
        <v>4280</v>
      </c>
      <c r="E1120" s="90"/>
      <c r="F1120" s="87" t="s">
        <v>39</v>
      </c>
      <c r="G1120" s="120">
        <v>177</v>
      </c>
      <c r="H1120" s="120">
        <v>177</v>
      </c>
      <c r="I1120" s="56">
        <f t="shared" si="55"/>
        <v>100</v>
      </c>
      <c r="J1120" s="143" t="s">
        <v>40</v>
      </c>
      <c r="K1120" s="143"/>
      <c r="L1120" s="94"/>
    </row>
    <row r="1121" spans="1:12" s="95" customFormat="1" ht="18" customHeight="1">
      <c r="A1121" s="87"/>
      <c r="B1121" s="90"/>
      <c r="C1121" s="96"/>
      <c r="D1121" s="127">
        <v>4300</v>
      </c>
      <c r="E1121" s="90"/>
      <c r="F1121" s="87" t="s">
        <v>41</v>
      </c>
      <c r="G1121" s="120">
        <v>6125</v>
      </c>
      <c r="H1121" s="120">
        <f>6125-1</f>
        <v>6124</v>
      </c>
      <c r="I1121" s="56">
        <f t="shared" si="55"/>
        <v>99.98367346938775</v>
      </c>
      <c r="J1121" s="143" t="s">
        <v>481</v>
      </c>
      <c r="K1121" s="143"/>
      <c r="L1121" s="94"/>
    </row>
    <row r="1122" spans="1:12" s="95" customFormat="1" ht="18" customHeight="1">
      <c r="A1122" s="87"/>
      <c r="B1122" s="88"/>
      <c r="C1122" s="99"/>
      <c r="D1122" s="88">
        <v>4440</v>
      </c>
      <c r="E1122" s="90"/>
      <c r="F1122" s="87" t="s">
        <v>47</v>
      </c>
      <c r="G1122" s="258">
        <v>14480</v>
      </c>
      <c r="H1122" s="258">
        <v>14480</v>
      </c>
      <c r="I1122" s="56">
        <f t="shared" si="55"/>
        <v>100</v>
      </c>
      <c r="J1122" s="143" t="s">
        <v>106</v>
      </c>
      <c r="K1122" s="143"/>
      <c r="L1122" s="94"/>
    </row>
    <row r="1123" spans="1:12" s="95" customFormat="1" ht="18" customHeight="1">
      <c r="A1123" s="58"/>
      <c r="B1123" s="59"/>
      <c r="C1123" s="60">
        <v>85401</v>
      </c>
      <c r="D1123" s="59"/>
      <c r="E1123" s="61"/>
      <c r="F1123" s="58" t="s">
        <v>104</v>
      </c>
      <c r="G1123" s="49">
        <f>SUM(G1124:G1128)</f>
        <v>12392</v>
      </c>
      <c r="H1123" s="49">
        <f>SUM(H1124:H1128)</f>
        <v>12019</v>
      </c>
      <c r="I1123" s="50">
        <f t="shared" si="55"/>
        <v>96.98999354422207</v>
      </c>
      <c r="J1123" s="103"/>
      <c r="K1123" s="103"/>
      <c r="L1123" s="94"/>
    </row>
    <row r="1124" spans="1:12" s="95" customFormat="1" ht="30" customHeight="1">
      <c r="A1124" s="87"/>
      <c r="B1124" s="88"/>
      <c r="C1124" s="89"/>
      <c r="D1124" s="88">
        <v>4010</v>
      </c>
      <c r="E1124" s="90"/>
      <c r="F1124" s="87" t="s">
        <v>24</v>
      </c>
      <c r="G1124" s="120">
        <v>9136</v>
      </c>
      <c r="H1124" s="120">
        <v>8936</v>
      </c>
      <c r="I1124" s="56">
        <f t="shared" si="55"/>
        <v>97.8108581436077</v>
      </c>
      <c r="J1124" s="143" t="s">
        <v>473</v>
      </c>
      <c r="K1124" s="143"/>
      <c r="L1124" s="94"/>
    </row>
    <row r="1125" spans="1:12" s="95" customFormat="1" ht="18" customHeight="1">
      <c r="A1125" s="87"/>
      <c r="B1125" s="88"/>
      <c r="C1125" s="96"/>
      <c r="D1125" s="88">
        <v>4040</v>
      </c>
      <c r="E1125" s="90"/>
      <c r="F1125" s="87" t="s">
        <v>26</v>
      </c>
      <c r="G1125" s="120">
        <v>1391</v>
      </c>
      <c r="H1125" s="120">
        <v>1390</v>
      </c>
      <c r="I1125" s="56">
        <f t="shared" si="55"/>
        <v>99.92810927390366</v>
      </c>
      <c r="J1125" s="143" t="s">
        <v>94</v>
      </c>
      <c r="K1125" s="143"/>
      <c r="L1125" s="94"/>
    </row>
    <row r="1126" spans="1:12" s="95" customFormat="1" ht="17.25" customHeight="1">
      <c r="A1126" s="87"/>
      <c r="B1126" s="88"/>
      <c r="C1126" s="96"/>
      <c r="D1126" s="88">
        <v>4110</v>
      </c>
      <c r="E1126" s="90"/>
      <c r="F1126" s="87" t="s">
        <v>28</v>
      </c>
      <c r="G1126" s="120">
        <v>1058</v>
      </c>
      <c r="H1126" s="120">
        <v>1054</v>
      </c>
      <c r="I1126" s="56">
        <f t="shared" si="55"/>
        <v>99.62192816635161</v>
      </c>
      <c r="J1126" s="143" t="s">
        <v>95</v>
      </c>
      <c r="K1126" s="143"/>
      <c r="L1126" s="94"/>
    </row>
    <row r="1127" spans="1:12" s="95" customFormat="1" ht="18" customHeight="1">
      <c r="A1127" s="87"/>
      <c r="B1127" s="88"/>
      <c r="C1127" s="96"/>
      <c r="D1127" s="88">
        <v>4120</v>
      </c>
      <c r="E1127" s="90"/>
      <c r="F1127" s="87" t="s">
        <v>30</v>
      </c>
      <c r="G1127" s="120">
        <v>154</v>
      </c>
      <c r="H1127" s="120">
        <v>149</v>
      </c>
      <c r="I1127" s="56">
        <f t="shared" si="55"/>
        <v>96.75324675324676</v>
      </c>
      <c r="J1127" s="143" t="s">
        <v>96</v>
      </c>
      <c r="K1127" s="143"/>
      <c r="L1127" s="94"/>
    </row>
    <row r="1128" spans="1:12" s="95" customFormat="1" ht="18.75" customHeight="1">
      <c r="A1128" s="87"/>
      <c r="B1128" s="88"/>
      <c r="C1128" s="99"/>
      <c r="D1128" s="88">
        <v>4440</v>
      </c>
      <c r="E1128" s="90"/>
      <c r="F1128" s="87" t="s">
        <v>47</v>
      </c>
      <c r="G1128" s="120">
        <v>653</v>
      </c>
      <c r="H1128" s="120">
        <v>490</v>
      </c>
      <c r="I1128" s="56">
        <f t="shared" si="55"/>
        <v>75.03828483920367</v>
      </c>
      <c r="J1128" s="148" t="s">
        <v>106</v>
      </c>
      <c r="K1128" s="148"/>
      <c r="L1128" s="94"/>
    </row>
    <row r="1129" spans="1:12" s="116" customFormat="1" ht="17.25" customHeight="1">
      <c r="A1129" s="87"/>
      <c r="B1129" s="87"/>
      <c r="C1129" s="118"/>
      <c r="D1129" s="87"/>
      <c r="E1129" s="119"/>
      <c r="F1129" s="87"/>
      <c r="G1129" s="91"/>
      <c r="H1129" s="91"/>
      <c r="I1129" s="50"/>
      <c r="J1129" s="109"/>
      <c r="K1129" s="109"/>
      <c r="L1129" s="85"/>
    </row>
    <row r="1130" spans="1:12" s="82" customFormat="1" ht="18.75" customHeight="1">
      <c r="A1130" s="76" t="s">
        <v>498</v>
      </c>
      <c r="B1130" s="76"/>
      <c r="C1130" s="77"/>
      <c r="D1130" s="76"/>
      <c r="E1130" s="78"/>
      <c r="F1130" s="76" t="s">
        <v>499</v>
      </c>
      <c r="G1130" s="79">
        <f>SUM(G1131:G1154)/2</f>
        <v>691600</v>
      </c>
      <c r="H1130" s="79">
        <f>SUM(H1131:H1154)/2</f>
        <v>688121</v>
      </c>
      <c r="I1130" s="80">
        <f aca="true" t="shared" si="56" ref="I1130:I1148">H1130/G1130*100</f>
        <v>99.49696356275304</v>
      </c>
      <c r="J1130" s="262"/>
      <c r="K1130" s="262"/>
      <c r="L1130" s="7"/>
    </row>
    <row r="1131" spans="1:12" s="86" customFormat="1" ht="18" customHeight="1">
      <c r="A1131" s="58"/>
      <c r="B1131" s="59"/>
      <c r="C1131" s="60">
        <v>80101</v>
      </c>
      <c r="D1131" s="59"/>
      <c r="E1131" s="61"/>
      <c r="F1131" s="58" t="s">
        <v>285</v>
      </c>
      <c r="G1131" s="49">
        <f>SUM(G1132:G1146)</f>
        <v>668778</v>
      </c>
      <c r="H1131" s="49">
        <f>SUM(H1132:H1146)</f>
        <v>665443</v>
      </c>
      <c r="I1131" s="50">
        <f t="shared" si="56"/>
        <v>99.50132929013813</v>
      </c>
      <c r="J1131" s="84"/>
      <c r="K1131" s="84"/>
      <c r="L1131" s="85"/>
    </row>
    <row r="1132" spans="1:12" s="116" customFormat="1" ht="29.25" customHeight="1">
      <c r="A1132" s="87"/>
      <c r="B1132" s="88"/>
      <c r="C1132" s="115"/>
      <c r="D1132" s="88">
        <v>3020</v>
      </c>
      <c r="E1132" s="90"/>
      <c r="F1132" s="87" t="s">
        <v>22</v>
      </c>
      <c r="G1132" s="120">
        <v>2000</v>
      </c>
      <c r="H1132" s="120">
        <v>1999</v>
      </c>
      <c r="I1132" s="56">
        <f t="shared" si="56"/>
        <v>99.95</v>
      </c>
      <c r="J1132" s="143" t="s">
        <v>461</v>
      </c>
      <c r="K1132" s="143"/>
      <c r="L1132" s="85"/>
    </row>
    <row r="1133" spans="1:12" s="95" customFormat="1" ht="30" customHeight="1">
      <c r="A1133" s="87"/>
      <c r="B1133" s="90"/>
      <c r="C1133" s="96"/>
      <c r="D1133" s="127">
        <v>4010</v>
      </c>
      <c r="E1133" s="90"/>
      <c r="F1133" s="87" t="s">
        <v>24</v>
      </c>
      <c r="G1133" s="120">
        <v>372563</v>
      </c>
      <c r="H1133" s="120">
        <v>371860</v>
      </c>
      <c r="I1133" s="56">
        <f t="shared" si="56"/>
        <v>99.81130708095006</v>
      </c>
      <c r="J1133" s="143" t="s">
        <v>478</v>
      </c>
      <c r="K1133" s="143"/>
      <c r="L1133" s="94"/>
    </row>
    <row r="1134" spans="1:12" s="95" customFormat="1" ht="18" customHeight="1">
      <c r="A1134" s="87"/>
      <c r="B1134" s="90"/>
      <c r="C1134" s="96"/>
      <c r="D1134" s="127">
        <v>4040</v>
      </c>
      <c r="E1134" s="90"/>
      <c r="F1134" s="87" t="s">
        <v>26</v>
      </c>
      <c r="G1134" s="120">
        <v>30126</v>
      </c>
      <c r="H1134" s="120">
        <v>30126</v>
      </c>
      <c r="I1134" s="92">
        <f t="shared" si="56"/>
        <v>100</v>
      </c>
      <c r="J1134" s="143" t="s">
        <v>94</v>
      </c>
      <c r="K1134" s="143"/>
      <c r="L1134" s="94"/>
    </row>
    <row r="1135" spans="1:12" s="95" customFormat="1" ht="18" customHeight="1">
      <c r="A1135" s="87"/>
      <c r="B1135" s="90"/>
      <c r="C1135" s="96"/>
      <c r="D1135" s="127">
        <v>4110</v>
      </c>
      <c r="E1135" s="90"/>
      <c r="F1135" s="87" t="s">
        <v>28</v>
      </c>
      <c r="G1135" s="120">
        <v>69740</v>
      </c>
      <c r="H1135" s="120">
        <v>69729</v>
      </c>
      <c r="I1135" s="56">
        <f t="shared" si="56"/>
        <v>99.98422712933754</v>
      </c>
      <c r="J1135" s="143" t="s">
        <v>95</v>
      </c>
      <c r="K1135" s="143"/>
      <c r="L1135" s="94"/>
    </row>
    <row r="1136" spans="1:12" s="95" customFormat="1" ht="18" customHeight="1">
      <c r="A1136" s="87"/>
      <c r="B1136" s="88"/>
      <c r="C1136" s="96"/>
      <c r="D1136" s="88">
        <v>4120</v>
      </c>
      <c r="E1136" s="90"/>
      <c r="F1136" s="87" t="s">
        <v>30</v>
      </c>
      <c r="G1136" s="120">
        <v>9661</v>
      </c>
      <c r="H1136" s="120">
        <v>9660</v>
      </c>
      <c r="I1136" s="56">
        <f t="shared" si="56"/>
        <v>99.98964910464755</v>
      </c>
      <c r="J1136" s="148" t="s">
        <v>96</v>
      </c>
      <c r="K1136" s="148"/>
      <c r="L1136" s="94"/>
    </row>
    <row r="1137" spans="1:12" s="95" customFormat="1" ht="17.25" customHeight="1">
      <c r="A1137" s="87"/>
      <c r="B1137" s="88"/>
      <c r="C1137" s="96"/>
      <c r="D1137" s="88">
        <v>4210</v>
      </c>
      <c r="E1137" s="90"/>
      <c r="F1137" s="121" t="s">
        <v>31</v>
      </c>
      <c r="G1137" s="123">
        <v>27909</v>
      </c>
      <c r="H1137" s="123">
        <v>27876</v>
      </c>
      <c r="I1137" s="124">
        <f t="shared" si="56"/>
        <v>99.8817585725035</v>
      </c>
      <c r="J1137" s="143" t="s">
        <v>500</v>
      </c>
      <c r="K1137" s="143"/>
      <c r="L1137" s="94"/>
    </row>
    <row r="1138" spans="1:12" s="95" customFormat="1" ht="18.75" customHeight="1">
      <c r="A1138" s="87"/>
      <c r="B1138" s="88"/>
      <c r="C1138" s="96"/>
      <c r="D1138" s="88">
        <v>4240</v>
      </c>
      <c r="E1138" s="90"/>
      <c r="F1138" s="87" t="s">
        <v>33</v>
      </c>
      <c r="G1138" s="120">
        <v>24059</v>
      </c>
      <c r="H1138" s="120">
        <v>24059</v>
      </c>
      <c r="I1138" s="56">
        <f t="shared" si="56"/>
        <v>100</v>
      </c>
      <c r="J1138" s="143" t="s">
        <v>127</v>
      </c>
      <c r="K1138" s="143"/>
      <c r="L1138" s="94"/>
    </row>
    <row r="1139" spans="1:12" s="95" customFormat="1" ht="17.25" customHeight="1">
      <c r="A1139" s="87"/>
      <c r="B1139" s="88"/>
      <c r="C1139" s="96"/>
      <c r="D1139" s="88">
        <v>4260</v>
      </c>
      <c r="E1139" s="90"/>
      <c r="F1139" s="87" t="s">
        <v>35</v>
      </c>
      <c r="G1139" s="120">
        <v>77933</v>
      </c>
      <c r="H1139" s="120">
        <v>75533</v>
      </c>
      <c r="I1139" s="56">
        <f t="shared" si="56"/>
        <v>96.92043165282999</v>
      </c>
      <c r="J1139" s="151" t="s">
        <v>358</v>
      </c>
      <c r="K1139" s="151"/>
      <c r="L1139" s="94"/>
    </row>
    <row r="1140" spans="1:12" s="95" customFormat="1" ht="17.25" customHeight="1">
      <c r="A1140" s="87"/>
      <c r="B1140" s="88"/>
      <c r="C1140" s="96"/>
      <c r="D1140" s="88">
        <v>4270</v>
      </c>
      <c r="E1140" s="90"/>
      <c r="F1140" s="87" t="s">
        <v>37</v>
      </c>
      <c r="G1140" s="120">
        <v>9859</v>
      </c>
      <c r="H1140" s="120">
        <v>9729</v>
      </c>
      <c r="I1140" s="56">
        <f t="shared" si="56"/>
        <v>98.6814078506948</v>
      </c>
      <c r="J1140" s="143" t="s">
        <v>501</v>
      </c>
      <c r="K1140" s="143"/>
      <c r="L1140" s="94"/>
    </row>
    <row r="1141" spans="1:12" s="95" customFormat="1" ht="18" customHeight="1">
      <c r="A1141" s="87"/>
      <c r="B1141" s="88"/>
      <c r="C1141" s="96"/>
      <c r="D1141" s="88">
        <v>4280</v>
      </c>
      <c r="E1141" s="90"/>
      <c r="F1141" s="87" t="s">
        <v>39</v>
      </c>
      <c r="G1141" s="120">
        <v>828</v>
      </c>
      <c r="H1141" s="120">
        <v>806</v>
      </c>
      <c r="I1141" s="56">
        <f t="shared" si="56"/>
        <v>97.34299516908213</v>
      </c>
      <c r="J1141" s="143" t="s">
        <v>40</v>
      </c>
      <c r="K1141" s="143"/>
      <c r="L1141" s="94"/>
    </row>
    <row r="1142" spans="1:12" s="95" customFormat="1" ht="21" customHeight="1">
      <c r="A1142" s="87"/>
      <c r="B1142" s="88"/>
      <c r="C1142" s="96"/>
      <c r="D1142" s="88">
        <v>4300</v>
      </c>
      <c r="E1142" s="90"/>
      <c r="F1142" s="87" t="s">
        <v>41</v>
      </c>
      <c r="G1142" s="120">
        <v>14083</v>
      </c>
      <c r="H1142" s="120">
        <v>14049</v>
      </c>
      <c r="I1142" s="56">
        <f t="shared" si="56"/>
        <v>99.75857416743592</v>
      </c>
      <c r="J1142" s="143" t="s">
        <v>481</v>
      </c>
      <c r="K1142" s="143"/>
      <c r="L1142" s="94"/>
    </row>
    <row r="1143" spans="1:12" s="95" customFormat="1" ht="18" customHeight="1">
      <c r="A1143" s="87"/>
      <c r="B1143" s="88"/>
      <c r="C1143" s="96"/>
      <c r="D1143" s="88">
        <v>4410</v>
      </c>
      <c r="E1143" s="90"/>
      <c r="F1143" s="87" t="s">
        <v>67</v>
      </c>
      <c r="G1143" s="120">
        <v>62</v>
      </c>
      <c r="H1143" s="120">
        <v>62</v>
      </c>
      <c r="I1143" s="56">
        <f t="shared" si="56"/>
        <v>100</v>
      </c>
      <c r="J1143" s="143" t="s">
        <v>158</v>
      </c>
      <c r="K1143" s="143"/>
      <c r="L1143" s="94"/>
    </row>
    <row r="1144" spans="1:12" s="95" customFormat="1" ht="18" customHeight="1">
      <c r="A1144" s="87"/>
      <c r="B1144" s="88"/>
      <c r="C1144" s="96"/>
      <c r="D1144" s="88">
        <v>4430</v>
      </c>
      <c r="E1144" s="90"/>
      <c r="F1144" s="87" t="s">
        <v>45</v>
      </c>
      <c r="G1144" s="120">
        <v>2841</v>
      </c>
      <c r="H1144" s="120">
        <v>2841</v>
      </c>
      <c r="I1144" s="56">
        <f t="shared" si="56"/>
        <v>100</v>
      </c>
      <c r="J1144" s="143" t="s">
        <v>468</v>
      </c>
      <c r="K1144" s="143"/>
      <c r="L1144" s="94"/>
    </row>
    <row r="1145" spans="1:12" s="95" customFormat="1" ht="17.25" customHeight="1">
      <c r="A1145" s="87"/>
      <c r="B1145" s="88"/>
      <c r="C1145" s="99"/>
      <c r="D1145" s="88">
        <v>4440</v>
      </c>
      <c r="E1145" s="90"/>
      <c r="F1145" s="87" t="s">
        <v>47</v>
      </c>
      <c r="G1145" s="120">
        <v>21996</v>
      </c>
      <c r="H1145" s="120">
        <v>21996</v>
      </c>
      <c r="I1145" s="92">
        <f t="shared" si="56"/>
        <v>100</v>
      </c>
      <c r="J1145" s="143" t="s">
        <v>106</v>
      </c>
      <c r="K1145" s="143"/>
      <c r="L1145" s="94"/>
    </row>
    <row r="1146" spans="1:12" s="95" customFormat="1" ht="17.25" customHeight="1">
      <c r="A1146" s="87"/>
      <c r="B1146" s="88"/>
      <c r="C1146" s="99"/>
      <c r="D1146" s="88">
        <v>6050</v>
      </c>
      <c r="E1146" s="90"/>
      <c r="F1146" s="87" t="s">
        <v>182</v>
      </c>
      <c r="G1146" s="258">
        <v>5118</v>
      </c>
      <c r="H1146" s="258">
        <v>5118</v>
      </c>
      <c r="I1146" s="92">
        <f t="shared" si="56"/>
        <v>100</v>
      </c>
      <c r="J1146" s="143" t="s">
        <v>502</v>
      </c>
      <c r="K1146" s="143"/>
      <c r="L1146" s="94"/>
    </row>
    <row r="1147" spans="1:12" s="95" customFormat="1" ht="21" customHeight="1">
      <c r="A1147" s="58"/>
      <c r="B1147" s="59"/>
      <c r="C1147" s="67">
        <v>80146</v>
      </c>
      <c r="D1147" s="59"/>
      <c r="E1147" s="61"/>
      <c r="F1147" s="58" t="s">
        <v>53</v>
      </c>
      <c r="G1147" s="259">
        <f>SUM(G1148)</f>
        <v>500</v>
      </c>
      <c r="H1147" s="259">
        <f>SUM(H1148)</f>
        <v>450</v>
      </c>
      <c r="I1147" s="50">
        <f t="shared" si="56"/>
        <v>90</v>
      </c>
      <c r="J1147" s="153"/>
      <c r="K1147" s="153"/>
      <c r="L1147" s="94"/>
    </row>
    <row r="1148" spans="1:12" s="95" customFormat="1" ht="30.75" customHeight="1">
      <c r="A1148" s="87"/>
      <c r="B1148" s="90"/>
      <c r="C1148" s="96"/>
      <c r="D1148" s="127">
        <v>4300</v>
      </c>
      <c r="E1148" s="90"/>
      <c r="F1148" s="87" t="s">
        <v>41</v>
      </c>
      <c r="G1148" s="120">
        <v>500</v>
      </c>
      <c r="H1148" s="120">
        <v>450</v>
      </c>
      <c r="I1148" s="92">
        <f t="shared" si="56"/>
        <v>90</v>
      </c>
      <c r="J1148" s="143" t="s">
        <v>134</v>
      </c>
      <c r="K1148" s="143"/>
      <c r="L1148" s="94"/>
    </row>
    <row r="1149" spans="1:12" s="95" customFormat="1" ht="18" customHeight="1">
      <c r="A1149" s="58"/>
      <c r="B1149" s="59"/>
      <c r="C1149" s="60">
        <v>85401</v>
      </c>
      <c r="D1149" s="59"/>
      <c r="E1149" s="61"/>
      <c r="F1149" s="100" t="s">
        <v>104</v>
      </c>
      <c r="G1149" s="101">
        <f>SUM(G1150:G1154)</f>
        <v>22322</v>
      </c>
      <c r="H1149" s="101">
        <f>SUM(H1150:H1154)</f>
        <v>22228</v>
      </c>
      <c r="I1149" s="71">
        <f aca="true" t="shared" si="57" ref="I1149:I1154">H1149/G1149*100</f>
        <v>99.57889078039602</v>
      </c>
      <c r="J1149" s="103"/>
      <c r="K1149" s="103"/>
      <c r="L1149" s="94"/>
    </row>
    <row r="1150" spans="1:12" s="95" customFormat="1" ht="28.5" customHeight="1">
      <c r="A1150" s="87"/>
      <c r="B1150" s="88"/>
      <c r="C1150" s="89"/>
      <c r="D1150" s="88">
        <v>4010</v>
      </c>
      <c r="E1150" s="90"/>
      <c r="F1150" s="87" t="s">
        <v>24</v>
      </c>
      <c r="G1150" s="120">
        <v>17382</v>
      </c>
      <c r="H1150" s="120">
        <v>17327</v>
      </c>
      <c r="I1150" s="56">
        <f t="shared" si="57"/>
        <v>99.6835807156829</v>
      </c>
      <c r="J1150" s="143" t="s">
        <v>209</v>
      </c>
      <c r="K1150" s="143"/>
      <c r="L1150" s="94"/>
    </row>
    <row r="1151" spans="1:12" s="95" customFormat="1" ht="15.75" customHeight="1">
      <c r="A1151" s="87"/>
      <c r="B1151" s="88"/>
      <c r="C1151" s="96"/>
      <c r="D1151" s="88">
        <v>4040</v>
      </c>
      <c r="E1151" s="90"/>
      <c r="F1151" s="87" t="s">
        <v>26</v>
      </c>
      <c r="G1151" s="120">
        <v>143</v>
      </c>
      <c r="H1151" s="120">
        <v>142</v>
      </c>
      <c r="I1151" s="56">
        <f t="shared" si="57"/>
        <v>99.3006993006993</v>
      </c>
      <c r="J1151" s="143" t="s">
        <v>94</v>
      </c>
      <c r="K1151" s="143"/>
      <c r="L1151" s="94"/>
    </row>
    <row r="1152" spans="1:12" s="95" customFormat="1" ht="18.75" customHeight="1">
      <c r="A1152" s="87"/>
      <c r="B1152" s="88"/>
      <c r="C1152" s="96"/>
      <c r="D1152" s="88">
        <v>4110</v>
      </c>
      <c r="E1152" s="90"/>
      <c r="F1152" s="87" t="s">
        <v>28</v>
      </c>
      <c r="G1152" s="120">
        <v>3231</v>
      </c>
      <c r="H1152" s="120">
        <v>3194</v>
      </c>
      <c r="I1152" s="56">
        <f t="shared" si="57"/>
        <v>98.85484370164036</v>
      </c>
      <c r="J1152" s="143" t="s">
        <v>95</v>
      </c>
      <c r="K1152" s="143"/>
      <c r="L1152" s="94"/>
    </row>
    <row r="1153" spans="1:12" s="95" customFormat="1" ht="18" customHeight="1">
      <c r="A1153" s="87"/>
      <c r="B1153" s="88"/>
      <c r="C1153" s="96"/>
      <c r="D1153" s="88">
        <v>4120</v>
      </c>
      <c r="E1153" s="90"/>
      <c r="F1153" s="87" t="s">
        <v>30</v>
      </c>
      <c r="G1153" s="120">
        <v>436</v>
      </c>
      <c r="H1153" s="120">
        <v>435</v>
      </c>
      <c r="I1153" s="92">
        <f t="shared" si="57"/>
        <v>99.77064220183486</v>
      </c>
      <c r="J1153" s="143" t="s">
        <v>96</v>
      </c>
      <c r="K1153" s="143"/>
      <c r="L1153" s="94"/>
    </row>
    <row r="1154" spans="1:12" s="95" customFormat="1" ht="18" customHeight="1">
      <c r="A1154" s="87"/>
      <c r="B1154" s="88"/>
      <c r="C1154" s="96"/>
      <c r="D1154" s="88">
        <v>4440</v>
      </c>
      <c r="E1154" s="90"/>
      <c r="F1154" s="87" t="s">
        <v>47</v>
      </c>
      <c r="G1154" s="120">
        <v>1130</v>
      </c>
      <c r="H1154" s="120">
        <v>1130</v>
      </c>
      <c r="I1154" s="92">
        <f t="shared" si="57"/>
        <v>100</v>
      </c>
      <c r="J1154" s="148" t="s">
        <v>503</v>
      </c>
      <c r="K1154" s="148"/>
      <c r="L1154" s="94"/>
    </row>
    <row r="1155" spans="1:12" s="95" customFormat="1" ht="15.75" customHeight="1">
      <c r="A1155" s="87"/>
      <c r="B1155" s="88"/>
      <c r="C1155" s="99"/>
      <c r="D1155" s="88"/>
      <c r="E1155" s="90"/>
      <c r="F1155" s="87"/>
      <c r="G1155" s="120"/>
      <c r="H1155" s="120"/>
      <c r="I1155" s="56"/>
      <c r="J1155" s="148"/>
      <c r="K1155" s="148"/>
      <c r="L1155" s="94"/>
    </row>
    <row r="1156" spans="1:12" s="82" customFormat="1" ht="18" customHeight="1">
      <c r="A1156" s="75" t="s">
        <v>504</v>
      </c>
      <c r="B1156" s="75"/>
      <c r="C1156" s="110"/>
      <c r="D1156" s="75"/>
      <c r="E1156" s="111"/>
      <c r="F1156" s="75" t="s">
        <v>505</v>
      </c>
      <c r="G1156" s="112">
        <f>SUM(G1157:G1188)/2</f>
        <v>1237385</v>
      </c>
      <c r="H1156" s="112">
        <f>SUM(H1157:H1188)/2</f>
        <v>1231811</v>
      </c>
      <c r="I1156" s="113">
        <f aca="true" t="shared" si="58" ref="I1156:I1188">H1156/G1156*100</f>
        <v>99.54953389607924</v>
      </c>
      <c r="J1156" s="81"/>
      <c r="K1156" s="81"/>
      <c r="L1156" s="7"/>
    </row>
    <row r="1157" spans="1:12" s="86" customFormat="1" ht="18" customHeight="1">
      <c r="A1157" s="58"/>
      <c r="B1157" s="59"/>
      <c r="C1157" s="60">
        <v>80101</v>
      </c>
      <c r="D1157" s="59"/>
      <c r="E1157" s="61"/>
      <c r="F1157" s="58" t="s">
        <v>285</v>
      </c>
      <c r="G1157" s="49">
        <f>SUM(G1158:G1171)</f>
        <v>1080978</v>
      </c>
      <c r="H1157" s="49">
        <f>SUM(H1158:H1171)</f>
        <v>1076871</v>
      </c>
      <c r="I1157" s="50">
        <f t="shared" si="58"/>
        <v>99.62006627331917</v>
      </c>
      <c r="J1157" s="84"/>
      <c r="K1157" s="84"/>
      <c r="L1157" s="85"/>
    </row>
    <row r="1158" spans="1:12" s="116" customFormat="1" ht="27.75" customHeight="1">
      <c r="A1158" s="87"/>
      <c r="B1158" s="88"/>
      <c r="C1158" s="115"/>
      <c r="D1158" s="88">
        <v>3020</v>
      </c>
      <c r="E1158" s="90"/>
      <c r="F1158" s="87" t="s">
        <v>22</v>
      </c>
      <c r="G1158" s="120">
        <v>2000</v>
      </c>
      <c r="H1158" s="120">
        <v>1975</v>
      </c>
      <c r="I1158" s="56">
        <f t="shared" si="58"/>
        <v>98.75</v>
      </c>
      <c r="J1158" s="143" t="s">
        <v>461</v>
      </c>
      <c r="K1158" s="143"/>
      <c r="L1158" s="85"/>
    </row>
    <row r="1159" spans="1:12" s="95" customFormat="1" ht="28.5" customHeight="1">
      <c r="A1159" s="87"/>
      <c r="B1159" s="90"/>
      <c r="C1159" s="96"/>
      <c r="D1159" s="127">
        <v>4010</v>
      </c>
      <c r="E1159" s="90"/>
      <c r="F1159" s="87" t="s">
        <v>24</v>
      </c>
      <c r="G1159" s="120">
        <v>704747</v>
      </c>
      <c r="H1159" s="120">
        <v>704654</v>
      </c>
      <c r="I1159" s="56">
        <f t="shared" si="58"/>
        <v>99.98680377497172</v>
      </c>
      <c r="J1159" s="143" t="s">
        <v>478</v>
      </c>
      <c r="K1159" s="143"/>
      <c r="L1159" s="94"/>
    </row>
    <row r="1160" spans="1:12" s="95" customFormat="1" ht="17.25" customHeight="1">
      <c r="A1160" s="87"/>
      <c r="B1160" s="88"/>
      <c r="C1160" s="96"/>
      <c r="D1160" s="88">
        <v>4040</v>
      </c>
      <c r="E1160" s="90"/>
      <c r="F1160" s="87" t="s">
        <v>26</v>
      </c>
      <c r="G1160" s="120">
        <v>52808</v>
      </c>
      <c r="H1160" s="120">
        <v>52808</v>
      </c>
      <c r="I1160" s="56">
        <f t="shared" si="58"/>
        <v>100</v>
      </c>
      <c r="J1160" s="143" t="s">
        <v>94</v>
      </c>
      <c r="K1160" s="143"/>
      <c r="L1160" s="94"/>
    </row>
    <row r="1161" spans="1:12" s="95" customFormat="1" ht="17.25" customHeight="1">
      <c r="A1161" s="87"/>
      <c r="B1161" s="88"/>
      <c r="C1161" s="96"/>
      <c r="D1161" s="88">
        <v>4110</v>
      </c>
      <c r="E1161" s="90"/>
      <c r="F1161" s="87" t="s">
        <v>28</v>
      </c>
      <c r="G1161" s="120">
        <v>131160</v>
      </c>
      <c r="H1161" s="120">
        <v>130905</v>
      </c>
      <c r="I1161" s="56">
        <f t="shared" si="58"/>
        <v>99.80558096980788</v>
      </c>
      <c r="J1161" s="143" t="s">
        <v>95</v>
      </c>
      <c r="K1161" s="143"/>
      <c r="L1161" s="94"/>
    </row>
    <row r="1162" spans="1:12" s="95" customFormat="1" ht="17.25" customHeight="1">
      <c r="A1162" s="87"/>
      <c r="B1162" s="88"/>
      <c r="C1162" s="96"/>
      <c r="D1162" s="88">
        <v>4120</v>
      </c>
      <c r="E1162" s="90"/>
      <c r="F1162" s="87" t="s">
        <v>463</v>
      </c>
      <c r="G1162" s="120">
        <v>17967</v>
      </c>
      <c r="H1162" s="120">
        <v>17833</v>
      </c>
      <c r="I1162" s="56">
        <f t="shared" si="58"/>
        <v>99.25418823398454</v>
      </c>
      <c r="J1162" s="143" t="s">
        <v>96</v>
      </c>
      <c r="K1162" s="143"/>
      <c r="L1162" s="94"/>
    </row>
    <row r="1163" spans="1:12" s="95" customFormat="1" ht="18" customHeight="1">
      <c r="A1163" s="87"/>
      <c r="B1163" s="88"/>
      <c r="C1163" s="96"/>
      <c r="D1163" s="88">
        <v>4210</v>
      </c>
      <c r="E1163" s="90"/>
      <c r="F1163" s="87" t="s">
        <v>31</v>
      </c>
      <c r="G1163" s="120">
        <v>14249</v>
      </c>
      <c r="H1163" s="120">
        <v>14239</v>
      </c>
      <c r="I1163" s="56">
        <f t="shared" si="58"/>
        <v>99.92981963646572</v>
      </c>
      <c r="J1163" s="148" t="s">
        <v>506</v>
      </c>
      <c r="K1163" s="148"/>
      <c r="L1163" s="94"/>
    </row>
    <row r="1164" spans="1:12" s="95" customFormat="1" ht="17.25" customHeight="1">
      <c r="A1164" s="87"/>
      <c r="B1164" s="88"/>
      <c r="C1164" s="96"/>
      <c r="D1164" s="88">
        <v>4240</v>
      </c>
      <c r="E1164" s="90"/>
      <c r="F1164" s="121" t="s">
        <v>33</v>
      </c>
      <c r="G1164" s="123">
        <v>2817</v>
      </c>
      <c r="H1164" s="123">
        <v>2809</v>
      </c>
      <c r="I1164" s="124">
        <f t="shared" si="58"/>
        <v>99.71600993965211</v>
      </c>
      <c r="J1164" s="143" t="s">
        <v>507</v>
      </c>
      <c r="K1164" s="143"/>
      <c r="L1164" s="94"/>
    </row>
    <row r="1165" spans="1:12" s="95" customFormat="1" ht="17.25" customHeight="1">
      <c r="A1165" s="87"/>
      <c r="B1165" s="90"/>
      <c r="C1165" s="96"/>
      <c r="D1165" s="127">
        <v>4260</v>
      </c>
      <c r="E1165" s="90"/>
      <c r="F1165" s="87" t="s">
        <v>35</v>
      </c>
      <c r="G1165" s="120">
        <v>39768</v>
      </c>
      <c r="H1165" s="120">
        <v>37530</v>
      </c>
      <c r="I1165" s="92">
        <f t="shared" si="58"/>
        <v>94.37235968617983</v>
      </c>
      <c r="J1165" s="151" t="s">
        <v>358</v>
      </c>
      <c r="K1165" s="151"/>
      <c r="L1165" s="94"/>
    </row>
    <row r="1166" spans="1:12" s="95" customFormat="1" ht="29.25" customHeight="1">
      <c r="A1166" s="87"/>
      <c r="B1166" s="88"/>
      <c r="C1166" s="96"/>
      <c r="D1166" s="88">
        <v>4270</v>
      </c>
      <c r="E1166" s="90"/>
      <c r="F1166" s="87" t="s">
        <v>37</v>
      </c>
      <c r="G1166" s="120">
        <v>22732</v>
      </c>
      <c r="H1166" s="120">
        <v>22713</v>
      </c>
      <c r="I1166" s="56">
        <f t="shared" si="58"/>
        <v>99.91641738518389</v>
      </c>
      <c r="J1166" s="143" t="s">
        <v>492</v>
      </c>
      <c r="K1166" s="143"/>
      <c r="L1166" s="94"/>
    </row>
    <row r="1167" spans="1:12" s="95" customFormat="1" ht="17.25" customHeight="1">
      <c r="A1167" s="87"/>
      <c r="B1167" s="88"/>
      <c r="C1167" s="96"/>
      <c r="D1167" s="88">
        <v>4280</v>
      </c>
      <c r="E1167" s="90"/>
      <c r="F1167" s="87" t="s">
        <v>39</v>
      </c>
      <c r="G1167" s="120">
        <v>900</v>
      </c>
      <c r="H1167" s="120">
        <v>122</v>
      </c>
      <c r="I1167" s="56">
        <f t="shared" si="58"/>
        <v>13.555555555555557</v>
      </c>
      <c r="J1167" s="143" t="s">
        <v>40</v>
      </c>
      <c r="K1167" s="143"/>
      <c r="L1167" s="94"/>
    </row>
    <row r="1168" spans="1:12" s="95" customFormat="1" ht="29.25" customHeight="1">
      <c r="A1168" s="87"/>
      <c r="B1168" s="88"/>
      <c r="C1168" s="96"/>
      <c r="D1168" s="88">
        <v>4300</v>
      </c>
      <c r="E1168" s="90"/>
      <c r="F1168" s="87" t="s">
        <v>41</v>
      </c>
      <c r="G1168" s="120">
        <v>47571</v>
      </c>
      <c r="H1168" s="120">
        <v>47546</v>
      </c>
      <c r="I1168" s="56">
        <f t="shared" si="58"/>
        <v>99.94744697399676</v>
      </c>
      <c r="J1168" s="143" t="s">
        <v>508</v>
      </c>
      <c r="K1168" s="143"/>
      <c r="L1168" s="94"/>
    </row>
    <row r="1169" spans="1:12" s="95" customFormat="1" ht="18" customHeight="1">
      <c r="A1169" s="87"/>
      <c r="B1169" s="88"/>
      <c r="C1169" s="96"/>
      <c r="D1169" s="88">
        <v>4430</v>
      </c>
      <c r="E1169" s="90"/>
      <c r="F1169" s="121" t="s">
        <v>45</v>
      </c>
      <c r="G1169" s="123">
        <v>1527</v>
      </c>
      <c r="H1169" s="123">
        <v>1006</v>
      </c>
      <c r="I1169" s="133">
        <f t="shared" si="58"/>
        <v>65.88081204977078</v>
      </c>
      <c r="J1169" s="143" t="s">
        <v>468</v>
      </c>
      <c r="K1169" s="143"/>
      <c r="L1169" s="94"/>
    </row>
    <row r="1170" spans="1:12" s="95" customFormat="1" ht="16.5" customHeight="1">
      <c r="A1170" s="87"/>
      <c r="B1170" s="88"/>
      <c r="C1170" s="99"/>
      <c r="D1170" s="88">
        <v>4440</v>
      </c>
      <c r="E1170" s="90"/>
      <c r="F1170" s="87" t="s">
        <v>47</v>
      </c>
      <c r="G1170" s="258">
        <v>42710</v>
      </c>
      <c r="H1170" s="258">
        <v>42710</v>
      </c>
      <c r="I1170" s="56">
        <f t="shared" si="58"/>
        <v>100</v>
      </c>
      <c r="J1170" s="143" t="s">
        <v>106</v>
      </c>
      <c r="K1170" s="143"/>
      <c r="L1170" s="94"/>
    </row>
    <row r="1171" spans="1:12" s="95" customFormat="1" ht="31.5" customHeight="1">
      <c r="A1171" s="87"/>
      <c r="B1171" s="88"/>
      <c r="C1171" s="99"/>
      <c r="D1171" s="88">
        <v>4480</v>
      </c>
      <c r="E1171" s="90"/>
      <c r="F1171" s="87" t="s">
        <v>49</v>
      </c>
      <c r="G1171" s="258">
        <v>22</v>
      </c>
      <c r="H1171" s="258">
        <v>21</v>
      </c>
      <c r="I1171" s="56">
        <f t="shared" si="58"/>
        <v>95.45454545454545</v>
      </c>
      <c r="J1171" s="143" t="s">
        <v>469</v>
      </c>
      <c r="K1171" s="143"/>
      <c r="L1171" s="94"/>
    </row>
    <row r="1172" spans="1:12" s="95" customFormat="1" ht="19.5" customHeight="1">
      <c r="A1172" s="58"/>
      <c r="B1172" s="59"/>
      <c r="C1172" s="67">
        <v>80146</v>
      </c>
      <c r="D1172" s="59"/>
      <c r="E1172" s="61"/>
      <c r="F1172" s="58" t="s">
        <v>53</v>
      </c>
      <c r="G1172" s="259">
        <f>SUM(G1173)</f>
        <v>600</v>
      </c>
      <c r="H1172" s="259">
        <f>SUM(H1173)</f>
        <v>300</v>
      </c>
      <c r="I1172" s="50">
        <f t="shared" si="58"/>
        <v>50</v>
      </c>
      <c r="J1172" s="153"/>
      <c r="K1172" s="153"/>
      <c r="L1172" s="94"/>
    </row>
    <row r="1173" spans="1:12" s="95" customFormat="1" ht="30.75" customHeight="1">
      <c r="A1173" s="87"/>
      <c r="B1173" s="90"/>
      <c r="C1173" s="96"/>
      <c r="D1173" s="127">
        <v>4300</v>
      </c>
      <c r="E1173" s="90"/>
      <c r="F1173" s="87" t="s">
        <v>41</v>
      </c>
      <c r="G1173" s="120">
        <v>600</v>
      </c>
      <c r="H1173" s="120">
        <v>300</v>
      </c>
      <c r="I1173" s="56">
        <f t="shared" si="58"/>
        <v>50</v>
      </c>
      <c r="J1173" s="143" t="s">
        <v>134</v>
      </c>
      <c r="K1173" s="143"/>
      <c r="L1173" s="94"/>
    </row>
    <row r="1174" spans="1:12" s="95" customFormat="1" ht="17.25" customHeight="1">
      <c r="A1174" s="58"/>
      <c r="B1174" s="61"/>
      <c r="C1174" s="96">
        <v>85154</v>
      </c>
      <c r="D1174" s="132"/>
      <c r="E1174" s="61"/>
      <c r="F1174" s="58" t="s">
        <v>135</v>
      </c>
      <c r="G1174" s="134">
        <f>SUM(G1175:G1179)</f>
        <v>5118</v>
      </c>
      <c r="H1174" s="134">
        <f>SUM(H1175:H1179)</f>
        <v>5115</v>
      </c>
      <c r="I1174" s="50">
        <f t="shared" si="58"/>
        <v>99.94138335287221</v>
      </c>
      <c r="J1174" s="153"/>
      <c r="K1174" s="153"/>
      <c r="L1174" s="94"/>
    </row>
    <row r="1175" spans="1:12" s="138" customFormat="1" ht="17.25" customHeight="1">
      <c r="A1175" s="87"/>
      <c r="B1175" s="90"/>
      <c r="C1175" s="200"/>
      <c r="D1175" s="136">
        <v>4110</v>
      </c>
      <c r="E1175" s="90"/>
      <c r="F1175" s="87" t="s">
        <v>28</v>
      </c>
      <c r="G1175" s="137">
        <v>515</v>
      </c>
      <c r="H1175" s="137">
        <v>515</v>
      </c>
      <c r="I1175" s="92">
        <f t="shared" si="58"/>
        <v>100</v>
      </c>
      <c r="J1175" s="117" t="s">
        <v>136</v>
      </c>
      <c r="K1175" s="117"/>
      <c r="L1175" s="94"/>
    </row>
    <row r="1176" spans="1:12" s="138" customFormat="1" ht="17.25" customHeight="1">
      <c r="A1176" s="87"/>
      <c r="B1176" s="90"/>
      <c r="C1176" s="200"/>
      <c r="D1176" s="136">
        <v>4120</v>
      </c>
      <c r="E1176" s="90"/>
      <c r="F1176" s="87" t="s">
        <v>30</v>
      </c>
      <c r="G1176" s="137">
        <v>71</v>
      </c>
      <c r="H1176" s="137">
        <v>70</v>
      </c>
      <c r="I1176" s="92">
        <f t="shared" si="58"/>
        <v>98.59154929577466</v>
      </c>
      <c r="J1176" s="117"/>
      <c r="K1176" s="117"/>
      <c r="L1176" s="94"/>
    </row>
    <row r="1177" spans="1:12" s="138" customFormat="1" ht="17.25" customHeight="1">
      <c r="A1177" s="87"/>
      <c r="B1177" s="90"/>
      <c r="C1177" s="200"/>
      <c r="D1177" s="136">
        <v>4210</v>
      </c>
      <c r="E1177" s="90"/>
      <c r="F1177" s="87" t="s">
        <v>31</v>
      </c>
      <c r="G1177" s="137">
        <v>275</v>
      </c>
      <c r="H1177" s="137">
        <v>275</v>
      </c>
      <c r="I1177" s="92">
        <f t="shared" si="58"/>
        <v>100</v>
      </c>
      <c r="J1177" s="117"/>
      <c r="K1177" s="117"/>
      <c r="L1177" s="94"/>
    </row>
    <row r="1178" spans="1:12" s="138" customFormat="1" ht="17.25" customHeight="1">
      <c r="A1178" s="87"/>
      <c r="B1178" s="90"/>
      <c r="C1178" s="200"/>
      <c r="D1178" s="139">
        <v>4220</v>
      </c>
      <c r="E1178" s="90"/>
      <c r="F1178" s="146" t="s">
        <v>63</v>
      </c>
      <c r="G1178" s="147">
        <v>1265</v>
      </c>
      <c r="H1178" s="147">
        <v>1265</v>
      </c>
      <c r="I1178" s="92">
        <f t="shared" si="58"/>
        <v>100</v>
      </c>
      <c r="J1178" s="117"/>
      <c r="K1178" s="117"/>
      <c r="L1178" s="94"/>
    </row>
    <row r="1179" spans="1:12" s="138" customFormat="1" ht="17.25" customHeight="1">
      <c r="A1179" s="87"/>
      <c r="B1179" s="90"/>
      <c r="C1179" s="200"/>
      <c r="D1179" s="139">
        <v>4300</v>
      </c>
      <c r="E1179" s="90"/>
      <c r="F1179" s="146" t="s">
        <v>41</v>
      </c>
      <c r="G1179" s="147">
        <v>2992</v>
      </c>
      <c r="H1179" s="147">
        <v>2990</v>
      </c>
      <c r="I1179" s="92">
        <f t="shared" si="58"/>
        <v>99.93315508021391</v>
      </c>
      <c r="J1179" s="117"/>
      <c r="K1179" s="117"/>
      <c r="L1179" s="94"/>
    </row>
    <row r="1180" spans="1:12" s="95" customFormat="1" ht="18.75" customHeight="1">
      <c r="A1180" s="58"/>
      <c r="B1180" s="59"/>
      <c r="C1180" s="60">
        <v>85401</v>
      </c>
      <c r="D1180" s="59"/>
      <c r="E1180" s="61"/>
      <c r="F1180" s="58" t="s">
        <v>104</v>
      </c>
      <c r="G1180" s="49">
        <f>SUM(G1181:G1186)</f>
        <v>142217</v>
      </c>
      <c r="H1180" s="49">
        <f>SUM(H1181:H1186)</f>
        <v>141053</v>
      </c>
      <c r="I1180" s="50">
        <f t="shared" si="58"/>
        <v>99.18153244689454</v>
      </c>
      <c r="J1180" s="103"/>
      <c r="K1180" s="103"/>
      <c r="L1180" s="94"/>
    </row>
    <row r="1181" spans="1:12" s="116" customFormat="1" ht="17.25" customHeight="1">
      <c r="A1181" s="87"/>
      <c r="B1181" s="88"/>
      <c r="C1181" s="115"/>
      <c r="D1181" s="88">
        <v>3020</v>
      </c>
      <c r="E1181" s="90"/>
      <c r="F1181" s="87" t="s">
        <v>22</v>
      </c>
      <c r="G1181" s="120">
        <v>868</v>
      </c>
      <c r="H1181" s="120">
        <v>734</v>
      </c>
      <c r="I1181" s="56">
        <f t="shared" si="58"/>
        <v>84.56221198156682</v>
      </c>
      <c r="J1181" s="143" t="s">
        <v>121</v>
      </c>
      <c r="K1181" s="143"/>
      <c r="L1181" s="85"/>
    </row>
    <row r="1182" spans="1:12" s="95" customFormat="1" ht="31.5" customHeight="1">
      <c r="A1182" s="87"/>
      <c r="B1182" s="88"/>
      <c r="C1182" s="89"/>
      <c r="D1182" s="88">
        <v>4010</v>
      </c>
      <c r="E1182" s="90"/>
      <c r="F1182" s="87" t="s">
        <v>24</v>
      </c>
      <c r="G1182" s="120">
        <v>104237</v>
      </c>
      <c r="H1182" s="120">
        <v>104167</v>
      </c>
      <c r="I1182" s="56">
        <f t="shared" si="58"/>
        <v>99.93284534282452</v>
      </c>
      <c r="J1182" s="143" t="s">
        <v>473</v>
      </c>
      <c r="K1182" s="143"/>
      <c r="L1182" s="94"/>
    </row>
    <row r="1183" spans="1:12" s="95" customFormat="1" ht="18.75" customHeight="1">
      <c r="A1183" s="87"/>
      <c r="B1183" s="88"/>
      <c r="C1183" s="96"/>
      <c r="D1183" s="88">
        <v>4040</v>
      </c>
      <c r="E1183" s="90"/>
      <c r="F1183" s="87" t="s">
        <v>26</v>
      </c>
      <c r="G1183" s="120">
        <v>7716</v>
      </c>
      <c r="H1183" s="120">
        <v>7716</v>
      </c>
      <c r="I1183" s="56">
        <f t="shared" si="58"/>
        <v>100</v>
      </c>
      <c r="J1183" s="143" t="s">
        <v>94</v>
      </c>
      <c r="K1183" s="143"/>
      <c r="L1183" s="94"/>
    </row>
    <row r="1184" spans="1:12" s="95" customFormat="1" ht="18" customHeight="1">
      <c r="A1184" s="87"/>
      <c r="B1184" s="88"/>
      <c r="C1184" s="96"/>
      <c r="D1184" s="88">
        <v>4110</v>
      </c>
      <c r="E1184" s="90"/>
      <c r="F1184" s="87" t="s">
        <v>28</v>
      </c>
      <c r="G1184" s="120">
        <v>20944</v>
      </c>
      <c r="H1184" s="120">
        <v>19984</v>
      </c>
      <c r="I1184" s="92">
        <f t="shared" si="58"/>
        <v>95.41634835752483</v>
      </c>
      <c r="J1184" s="143" t="s">
        <v>95</v>
      </c>
      <c r="K1184" s="143"/>
      <c r="L1184" s="94"/>
    </row>
    <row r="1185" spans="1:12" s="95" customFormat="1" ht="18.75" customHeight="1">
      <c r="A1185" s="87"/>
      <c r="B1185" s="88"/>
      <c r="C1185" s="96"/>
      <c r="D1185" s="88">
        <v>4120</v>
      </c>
      <c r="E1185" s="90"/>
      <c r="F1185" s="121" t="s">
        <v>30</v>
      </c>
      <c r="G1185" s="123">
        <v>2686</v>
      </c>
      <c r="H1185" s="123">
        <v>2686</v>
      </c>
      <c r="I1185" s="124">
        <f t="shared" si="58"/>
        <v>100</v>
      </c>
      <c r="J1185" s="143" t="s">
        <v>96</v>
      </c>
      <c r="K1185" s="143"/>
      <c r="L1185" s="94"/>
    </row>
    <row r="1186" spans="1:12" s="95" customFormat="1" ht="19.5" customHeight="1">
      <c r="A1186" s="87"/>
      <c r="B1186" s="88"/>
      <c r="C1186" s="99"/>
      <c r="D1186" s="88">
        <v>4440</v>
      </c>
      <c r="E1186" s="90"/>
      <c r="F1186" s="87" t="s">
        <v>47</v>
      </c>
      <c r="G1186" s="120">
        <v>5766</v>
      </c>
      <c r="H1186" s="120">
        <v>5766</v>
      </c>
      <c r="I1186" s="92">
        <f t="shared" si="58"/>
        <v>100</v>
      </c>
      <c r="J1186" s="143" t="s">
        <v>106</v>
      </c>
      <c r="K1186" s="143"/>
      <c r="L1186" s="94"/>
    </row>
    <row r="1187" spans="1:12" s="95" customFormat="1" ht="45" customHeight="1">
      <c r="A1187" s="58"/>
      <c r="B1187" s="59"/>
      <c r="C1187" s="99">
        <v>85412</v>
      </c>
      <c r="D1187" s="59"/>
      <c r="E1187" s="61"/>
      <c r="F1187" s="58" t="s">
        <v>474</v>
      </c>
      <c r="G1187" s="134">
        <f>SUM(G1188)</f>
        <v>8472</v>
      </c>
      <c r="H1187" s="134">
        <f>SUM(H1188)</f>
        <v>8472</v>
      </c>
      <c r="I1187" s="83">
        <f t="shared" si="58"/>
        <v>100</v>
      </c>
      <c r="J1187" s="153"/>
      <c r="K1187" s="153"/>
      <c r="L1187" s="94"/>
    </row>
    <row r="1188" spans="1:12" s="95" customFormat="1" ht="16.5" customHeight="1">
      <c r="A1188" s="87"/>
      <c r="B1188" s="88"/>
      <c r="C1188" s="99"/>
      <c r="D1188" s="88">
        <v>4300</v>
      </c>
      <c r="E1188" s="90"/>
      <c r="F1188" s="87" t="s">
        <v>41</v>
      </c>
      <c r="G1188" s="120">
        <v>8472</v>
      </c>
      <c r="H1188" s="120">
        <v>8472</v>
      </c>
      <c r="I1188" s="56">
        <f t="shared" si="58"/>
        <v>100</v>
      </c>
      <c r="J1188" s="148" t="s">
        <v>475</v>
      </c>
      <c r="K1188" s="148"/>
      <c r="L1188" s="94"/>
    </row>
    <row r="1189" spans="1:12" s="12" customFormat="1" ht="13.5" customHeight="1">
      <c r="A1189" s="105"/>
      <c r="B1189" s="105"/>
      <c r="C1189" s="106"/>
      <c r="D1189" s="105"/>
      <c r="E1189" s="107"/>
      <c r="F1189" s="105"/>
      <c r="G1189" s="108"/>
      <c r="H1189" s="108"/>
      <c r="I1189" s="56"/>
      <c r="J1189" s="109"/>
      <c r="K1189" s="109"/>
      <c r="L1189" s="7"/>
    </row>
    <row r="1190" spans="1:12" s="82" customFormat="1" ht="18.75" customHeight="1">
      <c r="A1190" s="75" t="s">
        <v>509</v>
      </c>
      <c r="B1190" s="75"/>
      <c r="C1190" s="110"/>
      <c r="D1190" s="75"/>
      <c r="E1190" s="111"/>
      <c r="F1190" s="75" t="s">
        <v>510</v>
      </c>
      <c r="G1190" s="112">
        <f>SUM(G1191:G1214)/2</f>
        <v>588519</v>
      </c>
      <c r="H1190" s="112">
        <f>SUM(H1191:H1214)/2</f>
        <v>586728</v>
      </c>
      <c r="I1190" s="113">
        <f aca="true" t="shared" si="59" ref="I1190:I1214">H1190/G1190*100</f>
        <v>99.69567677509137</v>
      </c>
      <c r="J1190" s="81"/>
      <c r="K1190" s="81"/>
      <c r="L1190" s="7"/>
    </row>
    <row r="1191" spans="1:12" s="86" customFormat="1" ht="18" customHeight="1">
      <c r="A1191" s="58"/>
      <c r="B1191" s="59"/>
      <c r="C1191" s="60">
        <v>80101</v>
      </c>
      <c r="D1191" s="59"/>
      <c r="E1191" s="61"/>
      <c r="F1191" s="58" t="s">
        <v>285</v>
      </c>
      <c r="G1191" s="49">
        <f>SUM(G1192:G1205)</f>
        <v>538063</v>
      </c>
      <c r="H1191" s="49">
        <f>SUM(H1192:H1205)</f>
        <v>537036</v>
      </c>
      <c r="I1191" s="50">
        <f t="shared" si="59"/>
        <v>99.80913015762096</v>
      </c>
      <c r="J1191" s="84"/>
      <c r="K1191" s="84"/>
      <c r="L1191" s="85"/>
    </row>
    <row r="1192" spans="1:12" s="116" customFormat="1" ht="29.25" customHeight="1">
      <c r="A1192" s="87"/>
      <c r="B1192" s="88"/>
      <c r="C1192" s="115"/>
      <c r="D1192" s="88">
        <v>3020</v>
      </c>
      <c r="E1192" s="90"/>
      <c r="F1192" s="87" t="s">
        <v>22</v>
      </c>
      <c r="G1192" s="120">
        <v>1500</v>
      </c>
      <c r="H1192" s="120">
        <v>1500</v>
      </c>
      <c r="I1192" s="92">
        <f t="shared" si="59"/>
        <v>100</v>
      </c>
      <c r="J1192" s="143" t="s">
        <v>461</v>
      </c>
      <c r="K1192" s="143"/>
      <c r="L1192" s="85"/>
    </row>
    <row r="1193" spans="1:12" s="97" customFormat="1" ht="30.75" customHeight="1">
      <c r="A1193" s="87"/>
      <c r="B1193" s="90"/>
      <c r="C1193" s="130"/>
      <c r="D1193" s="127">
        <v>4010</v>
      </c>
      <c r="E1193" s="90"/>
      <c r="F1193" s="121" t="s">
        <v>24</v>
      </c>
      <c r="G1193" s="123">
        <v>363824</v>
      </c>
      <c r="H1193" s="123">
        <v>363822</v>
      </c>
      <c r="I1193" s="124">
        <f t="shared" si="59"/>
        <v>99.99945028365363</v>
      </c>
      <c r="J1193" s="143" t="s">
        <v>478</v>
      </c>
      <c r="K1193" s="143"/>
      <c r="L1193" s="94"/>
    </row>
    <row r="1194" spans="1:12" s="97" customFormat="1" ht="18" customHeight="1">
      <c r="A1194" s="87"/>
      <c r="B1194" s="88"/>
      <c r="C1194" s="130"/>
      <c r="D1194" s="88">
        <v>4040</v>
      </c>
      <c r="E1194" s="90"/>
      <c r="F1194" s="87" t="s">
        <v>26</v>
      </c>
      <c r="G1194" s="120">
        <v>24115</v>
      </c>
      <c r="H1194" s="120">
        <v>24115</v>
      </c>
      <c r="I1194" s="92">
        <f t="shared" si="59"/>
        <v>100</v>
      </c>
      <c r="J1194" s="143" t="s">
        <v>94</v>
      </c>
      <c r="K1194" s="143"/>
      <c r="L1194" s="94"/>
    </row>
    <row r="1195" spans="1:12" s="97" customFormat="1" ht="18" customHeight="1">
      <c r="A1195" s="87"/>
      <c r="B1195" s="88"/>
      <c r="C1195" s="130"/>
      <c r="D1195" s="88">
        <v>4110</v>
      </c>
      <c r="E1195" s="90"/>
      <c r="F1195" s="87" t="s">
        <v>28</v>
      </c>
      <c r="G1195" s="120">
        <v>58591</v>
      </c>
      <c r="H1195" s="120">
        <v>58538</v>
      </c>
      <c r="I1195" s="56">
        <f t="shared" si="59"/>
        <v>99.90954242119096</v>
      </c>
      <c r="J1195" s="143" t="s">
        <v>95</v>
      </c>
      <c r="K1195" s="143"/>
      <c r="L1195" s="94"/>
    </row>
    <row r="1196" spans="1:12" s="97" customFormat="1" ht="18.75" customHeight="1">
      <c r="A1196" s="87"/>
      <c r="B1196" s="88"/>
      <c r="C1196" s="130"/>
      <c r="D1196" s="88">
        <v>4120</v>
      </c>
      <c r="E1196" s="90"/>
      <c r="F1196" s="87" t="s">
        <v>30</v>
      </c>
      <c r="G1196" s="120">
        <v>7961</v>
      </c>
      <c r="H1196" s="120">
        <v>7960</v>
      </c>
      <c r="I1196" s="56">
        <f t="shared" si="59"/>
        <v>99.98743876397438</v>
      </c>
      <c r="J1196" s="143" t="s">
        <v>96</v>
      </c>
      <c r="K1196" s="143"/>
      <c r="L1196" s="94"/>
    </row>
    <row r="1197" spans="1:12" s="97" customFormat="1" ht="18" customHeight="1">
      <c r="A1197" s="87"/>
      <c r="B1197" s="88"/>
      <c r="C1197" s="130"/>
      <c r="D1197" s="88">
        <v>4210</v>
      </c>
      <c r="E1197" s="90"/>
      <c r="F1197" s="87" t="s">
        <v>31</v>
      </c>
      <c r="G1197" s="120">
        <v>4130</v>
      </c>
      <c r="H1197" s="120">
        <v>4118</v>
      </c>
      <c r="I1197" s="92">
        <f t="shared" si="59"/>
        <v>99.70944309927361</v>
      </c>
      <c r="J1197" s="143" t="s">
        <v>97</v>
      </c>
      <c r="K1197" s="143"/>
      <c r="L1197" s="94"/>
    </row>
    <row r="1198" spans="1:12" s="97" customFormat="1" ht="18" customHeight="1">
      <c r="A1198" s="87"/>
      <c r="B1198" s="88"/>
      <c r="C1198" s="130"/>
      <c r="D1198" s="88">
        <v>4240</v>
      </c>
      <c r="E1198" s="90"/>
      <c r="F1198" s="87" t="s">
        <v>33</v>
      </c>
      <c r="G1198" s="120">
        <v>1559</v>
      </c>
      <c r="H1198" s="120">
        <v>1554</v>
      </c>
      <c r="I1198" s="56">
        <f t="shared" si="59"/>
        <v>99.67928159076331</v>
      </c>
      <c r="J1198" s="143" t="s">
        <v>511</v>
      </c>
      <c r="K1198" s="143"/>
      <c r="L1198" s="94"/>
    </row>
    <row r="1199" spans="1:12" s="97" customFormat="1" ht="18" customHeight="1">
      <c r="A1199" s="87"/>
      <c r="B1199" s="88"/>
      <c r="C1199" s="130"/>
      <c r="D1199" s="88">
        <v>4260</v>
      </c>
      <c r="E1199" s="90"/>
      <c r="F1199" s="87" t="s">
        <v>35</v>
      </c>
      <c r="G1199" s="120">
        <v>41167</v>
      </c>
      <c r="H1199" s="120">
        <v>40502</v>
      </c>
      <c r="I1199" s="56">
        <f t="shared" si="59"/>
        <v>98.38462846454684</v>
      </c>
      <c r="J1199" s="151" t="s">
        <v>358</v>
      </c>
      <c r="K1199" s="151"/>
      <c r="L1199" s="94"/>
    </row>
    <row r="1200" spans="1:12" s="97" customFormat="1" ht="21" customHeight="1">
      <c r="A1200" s="87"/>
      <c r="B1200" s="88"/>
      <c r="C1200" s="130"/>
      <c r="D1200" s="88">
        <v>4270</v>
      </c>
      <c r="E1200" s="90"/>
      <c r="F1200" s="87" t="s">
        <v>37</v>
      </c>
      <c r="G1200" s="120">
        <v>3288</v>
      </c>
      <c r="H1200" s="120">
        <v>3166</v>
      </c>
      <c r="I1200" s="56">
        <f t="shared" si="59"/>
        <v>96.28953771289538</v>
      </c>
      <c r="J1200" s="143" t="s">
        <v>466</v>
      </c>
      <c r="K1200" s="143"/>
      <c r="L1200" s="94"/>
    </row>
    <row r="1201" spans="1:12" s="97" customFormat="1" ht="18.75" customHeight="1">
      <c r="A1201" s="87"/>
      <c r="B1201" s="88"/>
      <c r="C1201" s="130"/>
      <c r="D1201" s="88">
        <v>4280</v>
      </c>
      <c r="E1201" s="90"/>
      <c r="F1201" s="87" t="s">
        <v>39</v>
      </c>
      <c r="G1201" s="120">
        <v>845</v>
      </c>
      <c r="H1201" s="120">
        <v>789</v>
      </c>
      <c r="I1201" s="56">
        <f t="shared" si="59"/>
        <v>93.37278106508876</v>
      </c>
      <c r="J1201" s="143" t="s">
        <v>40</v>
      </c>
      <c r="K1201" s="143"/>
      <c r="L1201" s="94"/>
    </row>
    <row r="1202" spans="1:12" s="97" customFormat="1" ht="18" customHeight="1">
      <c r="A1202" s="87"/>
      <c r="B1202" s="88"/>
      <c r="C1202" s="130"/>
      <c r="D1202" s="88">
        <v>4300</v>
      </c>
      <c r="E1202" s="90"/>
      <c r="F1202" s="87" t="s">
        <v>41</v>
      </c>
      <c r="G1202" s="120">
        <v>8331</v>
      </c>
      <c r="H1202" s="120">
        <v>8331</v>
      </c>
      <c r="I1202" s="56">
        <f t="shared" si="59"/>
        <v>100</v>
      </c>
      <c r="J1202" s="143" t="s">
        <v>512</v>
      </c>
      <c r="K1202" s="143"/>
      <c r="L1202" s="94"/>
    </row>
    <row r="1203" spans="1:12" s="95" customFormat="1" ht="18" customHeight="1">
      <c r="A1203" s="87"/>
      <c r="B1203" s="88"/>
      <c r="C1203" s="130"/>
      <c r="D1203" s="88">
        <v>4430</v>
      </c>
      <c r="E1203" s="90"/>
      <c r="F1203" s="87" t="s">
        <v>45</v>
      </c>
      <c r="G1203" s="120">
        <v>312</v>
      </c>
      <c r="H1203" s="120">
        <v>251</v>
      </c>
      <c r="I1203" s="56">
        <f t="shared" si="59"/>
        <v>80.44871794871796</v>
      </c>
      <c r="J1203" s="143" t="s">
        <v>468</v>
      </c>
      <c r="K1203" s="143"/>
      <c r="L1203" s="94"/>
    </row>
    <row r="1204" spans="1:12" s="95" customFormat="1" ht="18" customHeight="1">
      <c r="A1204" s="87"/>
      <c r="B1204" s="88"/>
      <c r="C1204" s="104"/>
      <c r="D1204" s="88">
        <v>4440</v>
      </c>
      <c r="E1204" s="90"/>
      <c r="F1204" s="87" t="s">
        <v>47</v>
      </c>
      <c r="G1204" s="258">
        <v>22423</v>
      </c>
      <c r="H1204" s="258">
        <v>22373</v>
      </c>
      <c r="I1204" s="56">
        <f t="shared" si="59"/>
        <v>99.77701467243455</v>
      </c>
      <c r="J1204" s="143" t="s">
        <v>106</v>
      </c>
      <c r="K1204" s="143"/>
      <c r="L1204" s="94"/>
    </row>
    <row r="1205" spans="1:12" s="95" customFormat="1" ht="32.25" customHeight="1">
      <c r="A1205" s="87"/>
      <c r="B1205" s="88"/>
      <c r="C1205" s="99"/>
      <c r="D1205" s="88">
        <v>4480</v>
      </c>
      <c r="E1205" s="90"/>
      <c r="F1205" s="87" t="s">
        <v>49</v>
      </c>
      <c r="G1205" s="258">
        <v>17</v>
      </c>
      <c r="H1205" s="258">
        <v>17</v>
      </c>
      <c r="I1205" s="56">
        <f t="shared" si="59"/>
        <v>100</v>
      </c>
      <c r="J1205" s="143" t="s">
        <v>469</v>
      </c>
      <c r="K1205" s="143"/>
      <c r="L1205" s="94"/>
    </row>
    <row r="1206" spans="1:12" s="95" customFormat="1" ht="21" customHeight="1">
      <c r="A1206" s="58"/>
      <c r="B1206" s="59"/>
      <c r="C1206" s="67">
        <v>80146</v>
      </c>
      <c r="D1206" s="59"/>
      <c r="E1206" s="61"/>
      <c r="F1206" s="58" t="s">
        <v>53</v>
      </c>
      <c r="G1206" s="259">
        <f>SUM(G1207)</f>
        <v>1700</v>
      </c>
      <c r="H1206" s="259">
        <f>SUM(H1207)</f>
        <v>1355</v>
      </c>
      <c r="I1206" s="50">
        <f t="shared" si="59"/>
        <v>79.70588235294119</v>
      </c>
      <c r="J1206" s="153"/>
      <c r="K1206" s="153"/>
      <c r="L1206" s="94"/>
    </row>
    <row r="1207" spans="1:12" s="95" customFormat="1" ht="31.5" customHeight="1">
      <c r="A1207" s="87"/>
      <c r="B1207" s="90"/>
      <c r="C1207" s="96"/>
      <c r="D1207" s="127">
        <v>4300</v>
      </c>
      <c r="E1207" s="90"/>
      <c r="F1207" s="87" t="s">
        <v>41</v>
      </c>
      <c r="G1207" s="120">
        <v>1700</v>
      </c>
      <c r="H1207" s="120">
        <v>1355</v>
      </c>
      <c r="I1207" s="56">
        <f t="shared" si="59"/>
        <v>79.70588235294119</v>
      </c>
      <c r="J1207" s="143" t="s">
        <v>134</v>
      </c>
      <c r="K1207" s="143"/>
      <c r="L1207" s="94"/>
    </row>
    <row r="1208" spans="1:12" s="95" customFormat="1" ht="18" customHeight="1">
      <c r="A1208" s="58"/>
      <c r="B1208" s="59"/>
      <c r="C1208" s="60">
        <v>85401</v>
      </c>
      <c r="D1208" s="59"/>
      <c r="E1208" s="61"/>
      <c r="F1208" s="58" t="s">
        <v>104</v>
      </c>
      <c r="G1208" s="49">
        <f>SUM(G1209:G1214)</f>
        <v>48756</v>
      </c>
      <c r="H1208" s="49">
        <f>SUM(H1209:H1214)</f>
        <v>48337</v>
      </c>
      <c r="I1208" s="50">
        <f t="shared" si="59"/>
        <v>99.14061859053245</v>
      </c>
      <c r="J1208" s="103"/>
      <c r="K1208" s="103"/>
      <c r="L1208" s="94"/>
    </row>
    <row r="1209" spans="1:12" s="116" customFormat="1" ht="16.5" customHeight="1">
      <c r="A1209" s="87"/>
      <c r="B1209" s="88"/>
      <c r="C1209" s="115"/>
      <c r="D1209" s="88">
        <v>3020</v>
      </c>
      <c r="E1209" s="90"/>
      <c r="F1209" s="87" t="s">
        <v>22</v>
      </c>
      <c r="G1209" s="120">
        <v>800</v>
      </c>
      <c r="H1209" s="120">
        <v>523</v>
      </c>
      <c r="I1209" s="56">
        <f t="shared" si="59"/>
        <v>65.375</v>
      </c>
      <c r="J1209" s="143" t="s">
        <v>121</v>
      </c>
      <c r="K1209" s="143"/>
      <c r="L1209" s="85"/>
    </row>
    <row r="1210" spans="1:12" s="95" customFormat="1" ht="30" customHeight="1">
      <c r="A1210" s="87"/>
      <c r="B1210" s="88"/>
      <c r="C1210" s="89"/>
      <c r="D1210" s="88">
        <v>4010</v>
      </c>
      <c r="E1210" s="90"/>
      <c r="F1210" s="87" t="s">
        <v>24</v>
      </c>
      <c r="G1210" s="120">
        <v>35934</v>
      </c>
      <c r="H1210" s="120">
        <v>35870</v>
      </c>
      <c r="I1210" s="56">
        <f t="shared" si="59"/>
        <v>99.82189569766796</v>
      </c>
      <c r="J1210" s="143" t="s">
        <v>473</v>
      </c>
      <c r="K1210" s="143"/>
      <c r="L1210" s="94"/>
    </row>
    <row r="1211" spans="1:12" s="95" customFormat="1" ht="17.25" customHeight="1">
      <c r="A1211" s="87"/>
      <c r="B1211" s="88"/>
      <c r="C1211" s="96"/>
      <c r="D1211" s="88">
        <v>4040</v>
      </c>
      <c r="E1211" s="90"/>
      <c r="F1211" s="87" t="s">
        <v>26</v>
      </c>
      <c r="G1211" s="120">
        <v>2782</v>
      </c>
      <c r="H1211" s="120">
        <v>2781</v>
      </c>
      <c r="I1211" s="56">
        <f t="shared" si="59"/>
        <v>99.96405463695184</v>
      </c>
      <c r="J1211" s="143" t="s">
        <v>94</v>
      </c>
      <c r="K1211" s="143"/>
      <c r="L1211" s="94"/>
    </row>
    <row r="1212" spans="1:12" s="95" customFormat="1" ht="18" customHeight="1">
      <c r="A1212" s="87"/>
      <c r="B1212" s="88"/>
      <c r="C1212" s="96"/>
      <c r="D1212" s="88">
        <v>4110</v>
      </c>
      <c r="E1212" s="90"/>
      <c r="F1212" s="87" t="s">
        <v>28</v>
      </c>
      <c r="G1212" s="120">
        <v>6437</v>
      </c>
      <c r="H1212" s="120">
        <v>6361</v>
      </c>
      <c r="I1212" s="56">
        <f t="shared" si="59"/>
        <v>98.81932577287557</v>
      </c>
      <c r="J1212" s="143" t="s">
        <v>95</v>
      </c>
      <c r="K1212" s="143"/>
      <c r="L1212" s="94"/>
    </row>
    <row r="1213" spans="1:12" s="95" customFormat="1" ht="17.25" customHeight="1">
      <c r="A1213" s="87"/>
      <c r="B1213" s="88"/>
      <c r="C1213" s="96"/>
      <c r="D1213" s="88">
        <v>4120</v>
      </c>
      <c r="E1213" s="90"/>
      <c r="F1213" s="87" t="s">
        <v>30</v>
      </c>
      <c r="G1213" s="120">
        <v>867</v>
      </c>
      <c r="H1213" s="120">
        <v>866</v>
      </c>
      <c r="I1213" s="56">
        <f t="shared" si="59"/>
        <v>99.88465974625143</v>
      </c>
      <c r="J1213" s="143" t="s">
        <v>96</v>
      </c>
      <c r="K1213" s="143"/>
      <c r="L1213" s="94"/>
    </row>
    <row r="1214" spans="1:12" s="95" customFormat="1" ht="17.25" customHeight="1">
      <c r="A1214" s="87"/>
      <c r="B1214" s="88"/>
      <c r="C1214" s="99"/>
      <c r="D1214" s="88">
        <v>4440</v>
      </c>
      <c r="E1214" s="90"/>
      <c r="F1214" s="87" t="s">
        <v>47</v>
      </c>
      <c r="G1214" s="120">
        <v>1936</v>
      </c>
      <c r="H1214" s="120">
        <v>1936</v>
      </c>
      <c r="I1214" s="92">
        <f t="shared" si="59"/>
        <v>100</v>
      </c>
      <c r="J1214" s="148" t="s">
        <v>106</v>
      </c>
      <c r="K1214" s="148"/>
      <c r="L1214" s="94"/>
    </row>
    <row r="1215" spans="1:12" s="116" customFormat="1" ht="16.5" customHeight="1">
      <c r="A1215" s="87"/>
      <c r="B1215" s="87"/>
      <c r="C1215" s="118"/>
      <c r="D1215" s="87"/>
      <c r="E1215" s="119"/>
      <c r="F1215" s="87"/>
      <c r="G1215" s="91"/>
      <c r="H1215" s="91"/>
      <c r="I1215" s="50"/>
      <c r="J1215" s="109"/>
      <c r="K1215" s="109"/>
      <c r="L1215" s="85"/>
    </row>
    <row r="1216" spans="1:12" s="82" customFormat="1" ht="18" customHeight="1">
      <c r="A1216" s="75" t="s">
        <v>513</v>
      </c>
      <c r="B1216" s="75"/>
      <c r="C1216" s="110"/>
      <c r="D1216" s="75"/>
      <c r="E1216" s="111"/>
      <c r="F1216" s="75" t="s">
        <v>514</v>
      </c>
      <c r="G1216" s="112">
        <f>SUM(G1217:G1253)/2</f>
        <v>2806160</v>
      </c>
      <c r="H1216" s="112">
        <f>SUM(H1217:H1253)/2</f>
        <v>2797041</v>
      </c>
      <c r="I1216" s="113">
        <f aca="true" t="shared" si="60" ref="I1216:I1253">H1216/G1216*100</f>
        <v>99.6750363486045</v>
      </c>
      <c r="J1216" s="81"/>
      <c r="K1216" s="81"/>
      <c r="L1216" s="7"/>
    </row>
    <row r="1217" spans="1:12" s="86" customFormat="1" ht="18" customHeight="1">
      <c r="A1217" s="58"/>
      <c r="B1217" s="59"/>
      <c r="C1217" s="60">
        <v>80101</v>
      </c>
      <c r="D1217" s="59"/>
      <c r="E1217" s="61"/>
      <c r="F1217" s="58" t="s">
        <v>285</v>
      </c>
      <c r="G1217" s="49">
        <f>SUM(G1218:G1231)</f>
        <v>2442996</v>
      </c>
      <c r="H1217" s="49">
        <f>SUM(H1218:H1231)</f>
        <v>2437273</v>
      </c>
      <c r="I1217" s="50">
        <f t="shared" si="60"/>
        <v>99.76573846211782</v>
      </c>
      <c r="J1217" s="84"/>
      <c r="K1217" s="84"/>
      <c r="L1217" s="85"/>
    </row>
    <row r="1218" spans="1:12" s="116" customFormat="1" ht="28.5" customHeight="1">
      <c r="A1218" s="87"/>
      <c r="B1218" s="88"/>
      <c r="C1218" s="115"/>
      <c r="D1218" s="88">
        <v>3020</v>
      </c>
      <c r="E1218" s="90"/>
      <c r="F1218" s="87" t="s">
        <v>22</v>
      </c>
      <c r="G1218" s="120">
        <v>5500</v>
      </c>
      <c r="H1218" s="120">
        <v>5498</v>
      </c>
      <c r="I1218" s="92">
        <f t="shared" si="60"/>
        <v>99.96363636363637</v>
      </c>
      <c r="J1218" s="143" t="s">
        <v>461</v>
      </c>
      <c r="K1218" s="143"/>
      <c r="L1218" s="85"/>
    </row>
    <row r="1219" spans="1:12" s="116" customFormat="1" ht="17.25" customHeight="1">
      <c r="A1219" s="87"/>
      <c r="B1219" s="90"/>
      <c r="C1219" s="126"/>
      <c r="D1219" s="127">
        <v>3030</v>
      </c>
      <c r="E1219" s="90"/>
      <c r="F1219" s="87" t="s">
        <v>515</v>
      </c>
      <c r="G1219" s="120">
        <v>5400</v>
      </c>
      <c r="H1219" s="120">
        <v>5400</v>
      </c>
      <c r="I1219" s="92">
        <f t="shared" si="60"/>
        <v>100</v>
      </c>
      <c r="J1219" s="143"/>
      <c r="K1219" s="143"/>
      <c r="L1219" s="85"/>
    </row>
    <row r="1220" spans="1:12" s="95" customFormat="1" ht="31.5" customHeight="1">
      <c r="A1220" s="87"/>
      <c r="B1220" s="90"/>
      <c r="C1220" s="96"/>
      <c r="D1220" s="127">
        <v>4010</v>
      </c>
      <c r="E1220" s="90"/>
      <c r="F1220" s="87" t="s">
        <v>24</v>
      </c>
      <c r="G1220" s="120">
        <v>1641914</v>
      </c>
      <c r="H1220" s="120">
        <v>1641866</v>
      </c>
      <c r="I1220" s="56">
        <f t="shared" si="60"/>
        <v>99.99707658257375</v>
      </c>
      <c r="J1220" s="143" t="s">
        <v>478</v>
      </c>
      <c r="K1220" s="143"/>
      <c r="L1220" s="94"/>
    </row>
    <row r="1221" spans="1:12" s="95" customFormat="1" ht="17.25" customHeight="1">
      <c r="A1221" s="87"/>
      <c r="B1221" s="88"/>
      <c r="C1221" s="96"/>
      <c r="D1221" s="88">
        <v>4040</v>
      </c>
      <c r="E1221" s="90"/>
      <c r="F1221" s="87" t="s">
        <v>26</v>
      </c>
      <c r="G1221" s="120">
        <v>114428</v>
      </c>
      <c r="H1221" s="120">
        <v>114428</v>
      </c>
      <c r="I1221" s="56">
        <f t="shared" si="60"/>
        <v>100</v>
      </c>
      <c r="J1221" s="143" t="s">
        <v>94</v>
      </c>
      <c r="K1221" s="143"/>
      <c r="L1221" s="94"/>
    </row>
    <row r="1222" spans="1:12" s="95" customFormat="1" ht="18" customHeight="1">
      <c r="A1222" s="87"/>
      <c r="B1222" s="88"/>
      <c r="C1222" s="96"/>
      <c r="D1222" s="88">
        <v>4110</v>
      </c>
      <c r="E1222" s="90"/>
      <c r="F1222" s="87" t="s">
        <v>28</v>
      </c>
      <c r="G1222" s="120">
        <v>306810</v>
      </c>
      <c r="H1222" s="120">
        <v>306732</v>
      </c>
      <c r="I1222" s="56">
        <f t="shared" si="60"/>
        <v>99.97457709983377</v>
      </c>
      <c r="J1222" s="143" t="s">
        <v>95</v>
      </c>
      <c r="K1222" s="143"/>
      <c r="L1222" s="94"/>
    </row>
    <row r="1223" spans="1:12" s="95" customFormat="1" ht="18" customHeight="1">
      <c r="A1223" s="87"/>
      <c r="B1223" s="88"/>
      <c r="C1223" s="96"/>
      <c r="D1223" s="88">
        <v>4120</v>
      </c>
      <c r="E1223" s="90"/>
      <c r="F1223" s="87" t="s">
        <v>516</v>
      </c>
      <c r="G1223" s="120">
        <v>41645</v>
      </c>
      <c r="H1223" s="120">
        <v>41426</v>
      </c>
      <c r="I1223" s="56">
        <f t="shared" si="60"/>
        <v>99.47412654580383</v>
      </c>
      <c r="J1223" s="143" t="s">
        <v>96</v>
      </c>
      <c r="K1223" s="143"/>
      <c r="L1223" s="94"/>
    </row>
    <row r="1224" spans="1:12" s="95" customFormat="1" ht="18" customHeight="1">
      <c r="A1224" s="87"/>
      <c r="B1224" s="88"/>
      <c r="C1224" s="96"/>
      <c r="D1224" s="88">
        <v>4210</v>
      </c>
      <c r="E1224" s="90"/>
      <c r="F1224" s="87" t="s">
        <v>31</v>
      </c>
      <c r="G1224" s="120">
        <v>26943</v>
      </c>
      <c r="H1224" s="120">
        <v>25706</v>
      </c>
      <c r="I1224" s="56">
        <f t="shared" si="60"/>
        <v>95.40882604015886</v>
      </c>
      <c r="J1224" s="143" t="s">
        <v>97</v>
      </c>
      <c r="K1224" s="143"/>
      <c r="L1224" s="94"/>
    </row>
    <row r="1225" spans="1:12" s="95" customFormat="1" ht="18" customHeight="1">
      <c r="A1225" s="87"/>
      <c r="B1225" s="88"/>
      <c r="C1225" s="96"/>
      <c r="D1225" s="88">
        <v>4240</v>
      </c>
      <c r="E1225" s="90"/>
      <c r="F1225" s="87" t="s">
        <v>33</v>
      </c>
      <c r="G1225" s="120">
        <v>4047</v>
      </c>
      <c r="H1225" s="120">
        <v>4006</v>
      </c>
      <c r="I1225" s="56">
        <f t="shared" si="60"/>
        <v>98.98690387941686</v>
      </c>
      <c r="J1225" s="143" t="s">
        <v>193</v>
      </c>
      <c r="K1225" s="143"/>
      <c r="L1225" s="94"/>
    </row>
    <row r="1226" spans="1:12" s="95" customFormat="1" ht="18" customHeight="1">
      <c r="A1226" s="87"/>
      <c r="B1226" s="88"/>
      <c r="C1226" s="96"/>
      <c r="D1226" s="88">
        <v>4260</v>
      </c>
      <c r="E1226" s="90"/>
      <c r="F1226" s="87" t="s">
        <v>35</v>
      </c>
      <c r="G1226" s="120">
        <v>131400</v>
      </c>
      <c r="H1226" s="120">
        <v>130543</v>
      </c>
      <c r="I1226" s="56">
        <f t="shared" si="60"/>
        <v>99.34779299847793</v>
      </c>
      <c r="J1226" s="151" t="s">
        <v>150</v>
      </c>
      <c r="K1226" s="151"/>
      <c r="L1226" s="94"/>
    </row>
    <row r="1227" spans="1:12" s="95" customFormat="1" ht="31.5" customHeight="1">
      <c r="A1227" s="87"/>
      <c r="B1227" s="88"/>
      <c r="C1227" s="96"/>
      <c r="D1227" s="88">
        <v>4270</v>
      </c>
      <c r="E1227" s="90"/>
      <c r="F1227" s="87" t="s">
        <v>37</v>
      </c>
      <c r="G1227" s="120">
        <v>27121</v>
      </c>
      <c r="H1227" s="120">
        <v>24825</v>
      </c>
      <c r="I1227" s="56">
        <f t="shared" si="60"/>
        <v>91.53423546329412</v>
      </c>
      <c r="J1227" s="143" t="s">
        <v>492</v>
      </c>
      <c r="K1227" s="143"/>
      <c r="L1227" s="94"/>
    </row>
    <row r="1228" spans="1:12" s="95" customFormat="1" ht="18" customHeight="1">
      <c r="A1228" s="87"/>
      <c r="B1228" s="88"/>
      <c r="C1228" s="96"/>
      <c r="D1228" s="88">
        <v>4280</v>
      </c>
      <c r="E1228" s="90"/>
      <c r="F1228" s="87" t="s">
        <v>39</v>
      </c>
      <c r="G1228" s="120">
        <v>3030</v>
      </c>
      <c r="H1228" s="120">
        <v>2858</v>
      </c>
      <c r="I1228" s="56">
        <f t="shared" si="60"/>
        <v>94.32343234323433</v>
      </c>
      <c r="J1228" s="143" t="s">
        <v>40</v>
      </c>
      <c r="K1228" s="143"/>
      <c r="L1228" s="94"/>
    </row>
    <row r="1229" spans="1:12" s="95" customFormat="1" ht="18" customHeight="1">
      <c r="A1229" s="87"/>
      <c r="B1229" s="88"/>
      <c r="C1229" s="96"/>
      <c r="D1229" s="88">
        <v>4300</v>
      </c>
      <c r="E1229" s="90"/>
      <c r="F1229" s="87" t="s">
        <v>41</v>
      </c>
      <c r="G1229" s="120">
        <v>28190</v>
      </c>
      <c r="H1229" s="120">
        <v>27697</v>
      </c>
      <c r="I1229" s="56">
        <f t="shared" si="60"/>
        <v>98.25115289109614</v>
      </c>
      <c r="J1229" s="143" t="s">
        <v>512</v>
      </c>
      <c r="K1229" s="143"/>
      <c r="L1229" s="94"/>
    </row>
    <row r="1230" spans="1:12" s="95" customFormat="1" ht="17.25" customHeight="1">
      <c r="A1230" s="87"/>
      <c r="B1230" s="88"/>
      <c r="C1230" s="96"/>
      <c r="D1230" s="88">
        <v>4430</v>
      </c>
      <c r="E1230" s="90"/>
      <c r="F1230" s="121" t="s">
        <v>45</v>
      </c>
      <c r="G1230" s="123">
        <v>1691</v>
      </c>
      <c r="H1230" s="123">
        <v>1411</v>
      </c>
      <c r="I1230" s="124">
        <f t="shared" si="60"/>
        <v>83.44175044352454</v>
      </c>
      <c r="J1230" s="143" t="s">
        <v>468</v>
      </c>
      <c r="K1230" s="143"/>
      <c r="L1230" s="94"/>
    </row>
    <row r="1231" spans="1:12" s="95" customFormat="1" ht="18" customHeight="1">
      <c r="A1231" s="87"/>
      <c r="B1231" s="88"/>
      <c r="C1231" s="99"/>
      <c r="D1231" s="88">
        <v>4440</v>
      </c>
      <c r="E1231" s="90"/>
      <c r="F1231" s="87" t="s">
        <v>47</v>
      </c>
      <c r="G1231" s="258">
        <v>104877</v>
      </c>
      <c r="H1231" s="258">
        <v>104877</v>
      </c>
      <c r="I1231" s="56">
        <f t="shared" si="60"/>
        <v>100</v>
      </c>
      <c r="J1231" s="143" t="s">
        <v>106</v>
      </c>
      <c r="K1231" s="143"/>
      <c r="L1231" s="94"/>
    </row>
    <row r="1232" spans="1:12" s="95" customFormat="1" ht="21" customHeight="1">
      <c r="A1232" s="58"/>
      <c r="B1232" s="59"/>
      <c r="C1232" s="67">
        <v>80146</v>
      </c>
      <c r="D1232" s="59"/>
      <c r="E1232" s="61"/>
      <c r="F1232" s="58" t="s">
        <v>53</v>
      </c>
      <c r="G1232" s="259">
        <f>SUM(G1233:G1238)</f>
        <v>23301</v>
      </c>
      <c r="H1232" s="259">
        <f>SUM(H1233:H1238)</f>
        <v>22285</v>
      </c>
      <c r="I1232" s="50">
        <f t="shared" si="60"/>
        <v>95.63967211707653</v>
      </c>
      <c r="J1232" s="153"/>
      <c r="K1232" s="153"/>
      <c r="L1232" s="94"/>
    </row>
    <row r="1233" spans="1:12" s="95" customFormat="1" ht="18" customHeight="1">
      <c r="A1233" s="87"/>
      <c r="B1233" s="90"/>
      <c r="C1233" s="126"/>
      <c r="D1233" s="127">
        <v>4010</v>
      </c>
      <c r="E1233" s="90"/>
      <c r="F1233" s="87" t="s">
        <v>24</v>
      </c>
      <c r="G1233" s="120">
        <v>16047</v>
      </c>
      <c r="H1233" s="120">
        <v>15967</v>
      </c>
      <c r="I1233" s="56">
        <f t="shared" si="60"/>
        <v>99.50146444818347</v>
      </c>
      <c r="J1233" s="143" t="s">
        <v>517</v>
      </c>
      <c r="K1233" s="143"/>
      <c r="L1233" s="94"/>
    </row>
    <row r="1234" spans="1:12" s="95" customFormat="1" ht="17.25" customHeight="1">
      <c r="A1234" s="87"/>
      <c r="B1234" s="88"/>
      <c r="C1234" s="126"/>
      <c r="D1234" s="88">
        <v>4110</v>
      </c>
      <c r="E1234" s="90"/>
      <c r="F1234" s="87" t="s">
        <v>28</v>
      </c>
      <c r="G1234" s="120">
        <v>2772</v>
      </c>
      <c r="H1234" s="120">
        <v>2751</v>
      </c>
      <c r="I1234" s="56">
        <f t="shared" si="60"/>
        <v>99.24242424242425</v>
      </c>
      <c r="J1234" s="143" t="s">
        <v>95</v>
      </c>
      <c r="K1234" s="143"/>
      <c r="L1234" s="94"/>
    </row>
    <row r="1235" spans="1:12" s="95" customFormat="1" ht="17.25" customHeight="1">
      <c r="A1235" s="87"/>
      <c r="B1235" s="88"/>
      <c r="C1235" s="126"/>
      <c r="D1235" s="88">
        <v>4120</v>
      </c>
      <c r="E1235" s="90"/>
      <c r="F1235" s="87" t="s">
        <v>463</v>
      </c>
      <c r="G1235" s="120">
        <v>382</v>
      </c>
      <c r="H1235" s="120">
        <v>375</v>
      </c>
      <c r="I1235" s="92">
        <f t="shared" si="60"/>
        <v>98.1675392670157</v>
      </c>
      <c r="J1235" s="143" t="s">
        <v>96</v>
      </c>
      <c r="K1235" s="143"/>
      <c r="L1235" s="94"/>
    </row>
    <row r="1236" spans="1:12" s="95" customFormat="1" ht="17.25" customHeight="1">
      <c r="A1236" s="87"/>
      <c r="B1236" s="88"/>
      <c r="C1236" s="126"/>
      <c r="D1236" s="88">
        <v>4210</v>
      </c>
      <c r="E1236" s="90"/>
      <c r="F1236" s="121" t="s">
        <v>31</v>
      </c>
      <c r="G1236" s="123">
        <v>500</v>
      </c>
      <c r="H1236" s="123">
        <v>492</v>
      </c>
      <c r="I1236" s="133">
        <f t="shared" si="60"/>
        <v>98.4</v>
      </c>
      <c r="J1236" s="143" t="s">
        <v>118</v>
      </c>
      <c r="K1236" s="143"/>
      <c r="L1236" s="94"/>
    </row>
    <row r="1237" spans="1:12" s="95" customFormat="1" ht="30.75" customHeight="1">
      <c r="A1237" s="87"/>
      <c r="B1237" s="88"/>
      <c r="C1237" s="126"/>
      <c r="D1237" s="88">
        <v>4300</v>
      </c>
      <c r="E1237" s="90"/>
      <c r="F1237" s="87" t="s">
        <v>41</v>
      </c>
      <c r="G1237" s="120">
        <v>2900</v>
      </c>
      <c r="H1237" s="120">
        <v>2000</v>
      </c>
      <c r="I1237" s="56">
        <f t="shared" si="60"/>
        <v>68.96551724137932</v>
      </c>
      <c r="J1237" s="143" t="s">
        <v>518</v>
      </c>
      <c r="K1237" s="143"/>
      <c r="L1237" s="94"/>
    </row>
    <row r="1238" spans="1:12" s="95" customFormat="1" ht="21" customHeight="1">
      <c r="A1238" s="87"/>
      <c r="B1238" s="88"/>
      <c r="C1238" s="126"/>
      <c r="D1238" s="88">
        <v>4410</v>
      </c>
      <c r="E1238" s="90"/>
      <c r="F1238" s="87" t="s">
        <v>67</v>
      </c>
      <c r="G1238" s="120">
        <v>700</v>
      </c>
      <c r="H1238" s="120">
        <v>700</v>
      </c>
      <c r="I1238" s="56">
        <f t="shared" si="60"/>
        <v>100</v>
      </c>
      <c r="J1238" s="143" t="s">
        <v>145</v>
      </c>
      <c r="K1238" s="143"/>
      <c r="L1238" s="94"/>
    </row>
    <row r="1239" spans="1:12" s="95" customFormat="1" ht="18" customHeight="1">
      <c r="A1239" s="58"/>
      <c r="B1239" s="59"/>
      <c r="C1239" s="212">
        <v>85154</v>
      </c>
      <c r="D1239" s="59"/>
      <c r="E1239" s="61"/>
      <c r="F1239" s="58" t="s">
        <v>135</v>
      </c>
      <c r="G1239" s="134">
        <f>SUM(G1240:G1244)</f>
        <v>5118</v>
      </c>
      <c r="H1239" s="134">
        <f>SUM(H1240:H1244)</f>
        <v>5091</v>
      </c>
      <c r="I1239" s="50">
        <f t="shared" si="60"/>
        <v>99.47245017584994</v>
      </c>
      <c r="J1239" s="153"/>
      <c r="K1239" s="153"/>
      <c r="L1239" s="94"/>
    </row>
    <row r="1240" spans="1:12" s="186" customFormat="1" ht="18.75" customHeight="1">
      <c r="A1240" s="87"/>
      <c r="B1240" s="88"/>
      <c r="C1240" s="239"/>
      <c r="D1240" s="136">
        <v>4110</v>
      </c>
      <c r="E1240" s="90"/>
      <c r="F1240" s="87" t="s">
        <v>28</v>
      </c>
      <c r="G1240" s="137">
        <v>515</v>
      </c>
      <c r="H1240" s="137">
        <v>515</v>
      </c>
      <c r="I1240" s="92">
        <f t="shared" si="60"/>
        <v>100</v>
      </c>
      <c r="J1240" s="263" t="s">
        <v>136</v>
      </c>
      <c r="K1240" s="263"/>
      <c r="L1240" s="94"/>
    </row>
    <row r="1241" spans="1:12" s="186" customFormat="1" ht="17.25" customHeight="1">
      <c r="A1241" s="87"/>
      <c r="B1241" s="88"/>
      <c r="C1241" s="239"/>
      <c r="D1241" s="136">
        <v>4120</v>
      </c>
      <c r="E1241" s="90"/>
      <c r="F1241" s="121" t="s">
        <v>30</v>
      </c>
      <c r="G1241" s="222">
        <v>71</v>
      </c>
      <c r="H1241" s="222">
        <v>70</v>
      </c>
      <c r="I1241" s="133">
        <f t="shared" si="60"/>
        <v>98.59154929577466</v>
      </c>
      <c r="J1241" s="264"/>
      <c r="K1241" s="264"/>
      <c r="L1241" s="94"/>
    </row>
    <row r="1242" spans="1:12" s="186" customFormat="1" ht="18.75" customHeight="1">
      <c r="A1242" s="87"/>
      <c r="B1242" s="88"/>
      <c r="C1242" s="239"/>
      <c r="D1242" s="136">
        <v>4210</v>
      </c>
      <c r="E1242" s="90"/>
      <c r="F1242" s="87" t="s">
        <v>31</v>
      </c>
      <c r="G1242" s="137">
        <v>275</v>
      </c>
      <c r="H1242" s="137">
        <v>275</v>
      </c>
      <c r="I1242" s="92">
        <f t="shared" si="60"/>
        <v>100</v>
      </c>
      <c r="J1242" s="264"/>
      <c r="K1242" s="264"/>
      <c r="L1242" s="94"/>
    </row>
    <row r="1243" spans="1:12" s="186" customFormat="1" ht="18.75" customHeight="1">
      <c r="A1243" s="87"/>
      <c r="B1243" s="88"/>
      <c r="C1243" s="239"/>
      <c r="D1243" s="136">
        <v>4220</v>
      </c>
      <c r="E1243" s="90"/>
      <c r="F1243" s="87" t="s">
        <v>63</v>
      </c>
      <c r="G1243" s="137">
        <v>1265</v>
      </c>
      <c r="H1243" s="137">
        <v>1261</v>
      </c>
      <c r="I1243" s="92">
        <f t="shared" si="60"/>
        <v>99.68379446640316</v>
      </c>
      <c r="J1243" s="264"/>
      <c r="K1243" s="264"/>
      <c r="L1243" s="94"/>
    </row>
    <row r="1244" spans="1:12" s="186" customFormat="1" ht="18.75" customHeight="1">
      <c r="A1244" s="87"/>
      <c r="B1244" s="88"/>
      <c r="C1244" s="239"/>
      <c r="D1244" s="139">
        <v>4300</v>
      </c>
      <c r="E1244" s="90"/>
      <c r="F1244" s="146" t="s">
        <v>41</v>
      </c>
      <c r="G1244" s="147">
        <v>2992</v>
      </c>
      <c r="H1244" s="147">
        <v>2970</v>
      </c>
      <c r="I1244" s="92">
        <f t="shared" si="60"/>
        <v>99.26470588235294</v>
      </c>
      <c r="J1244" s="264"/>
      <c r="K1244" s="264"/>
      <c r="L1244" s="94"/>
    </row>
    <row r="1245" spans="1:12" s="95" customFormat="1" ht="17.25" customHeight="1">
      <c r="A1245" s="58"/>
      <c r="B1245" s="59"/>
      <c r="C1245" s="60">
        <v>85401</v>
      </c>
      <c r="D1245" s="59"/>
      <c r="E1245" s="61"/>
      <c r="F1245" s="58" t="s">
        <v>104</v>
      </c>
      <c r="G1245" s="49">
        <f>SUM(G1246:G1251)</f>
        <v>303183</v>
      </c>
      <c r="H1245" s="49">
        <f>SUM(H1246:H1251)</f>
        <v>302080</v>
      </c>
      <c r="I1245" s="50">
        <f t="shared" si="60"/>
        <v>99.63619332218495</v>
      </c>
      <c r="J1245" s="103"/>
      <c r="K1245" s="103"/>
      <c r="L1245" s="94"/>
    </row>
    <row r="1246" spans="1:12" s="116" customFormat="1" ht="18" customHeight="1">
      <c r="A1246" s="87"/>
      <c r="B1246" s="88"/>
      <c r="C1246" s="115"/>
      <c r="D1246" s="88">
        <v>3020</v>
      </c>
      <c r="E1246" s="90"/>
      <c r="F1246" s="87" t="s">
        <v>22</v>
      </c>
      <c r="G1246" s="120">
        <v>1980</v>
      </c>
      <c r="H1246" s="120">
        <v>1967</v>
      </c>
      <c r="I1246" s="56">
        <f t="shared" si="60"/>
        <v>99.34343434343434</v>
      </c>
      <c r="J1246" s="143" t="s">
        <v>121</v>
      </c>
      <c r="K1246" s="143"/>
      <c r="L1246" s="85"/>
    </row>
    <row r="1247" spans="1:12" s="95" customFormat="1" ht="30.75" customHeight="1">
      <c r="A1247" s="87"/>
      <c r="B1247" s="88"/>
      <c r="C1247" s="89"/>
      <c r="D1247" s="88">
        <v>4010</v>
      </c>
      <c r="E1247" s="90"/>
      <c r="F1247" s="87" t="s">
        <v>24</v>
      </c>
      <c r="G1247" s="120">
        <v>226602</v>
      </c>
      <c r="H1247" s="120">
        <v>225537</v>
      </c>
      <c r="I1247" s="56">
        <f t="shared" si="60"/>
        <v>99.53001297428973</v>
      </c>
      <c r="J1247" s="143" t="s">
        <v>473</v>
      </c>
      <c r="K1247" s="143"/>
      <c r="L1247" s="94"/>
    </row>
    <row r="1248" spans="1:12" s="95" customFormat="1" ht="18" customHeight="1">
      <c r="A1248" s="87"/>
      <c r="B1248" s="88"/>
      <c r="C1248" s="96"/>
      <c r="D1248" s="88">
        <v>4040</v>
      </c>
      <c r="E1248" s="90"/>
      <c r="F1248" s="87" t="s">
        <v>26</v>
      </c>
      <c r="G1248" s="120">
        <v>14321</v>
      </c>
      <c r="H1248" s="120">
        <v>14321</v>
      </c>
      <c r="I1248" s="92">
        <f t="shared" si="60"/>
        <v>100</v>
      </c>
      <c r="J1248" s="143" t="s">
        <v>94</v>
      </c>
      <c r="K1248" s="143"/>
      <c r="L1248" s="94"/>
    </row>
    <row r="1249" spans="1:12" s="95" customFormat="1" ht="17.25" customHeight="1">
      <c r="A1249" s="87"/>
      <c r="B1249" s="88"/>
      <c r="C1249" s="96"/>
      <c r="D1249" s="88">
        <v>4110</v>
      </c>
      <c r="E1249" s="90"/>
      <c r="F1249" s="87" t="s">
        <v>28</v>
      </c>
      <c r="G1249" s="120">
        <v>40967</v>
      </c>
      <c r="H1249" s="120">
        <v>40961</v>
      </c>
      <c r="I1249" s="56">
        <f t="shared" si="60"/>
        <v>99.98535406546732</v>
      </c>
      <c r="J1249" s="143" t="s">
        <v>95</v>
      </c>
      <c r="K1249" s="143"/>
      <c r="L1249" s="94"/>
    </row>
    <row r="1250" spans="1:12" s="95" customFormat="1" ht="17.25" customHeight="1">
      <c r="A1250" s="87"/>
      <c r="B1250" s="88"/>
      <c r="C1250" s="96"/>
      <c r="D1250" s="88">
        <v>4120</v>
      </c>
      <c r="E1250" s="90"/>
      <c r="F1250" s="87" t="s">
        <v>30</v>
      </c>
      <c r="G1250" s="120">
        <v>5573</v>
      </c>
      <c r="H1250" s="120">
        <v>5554</v>
      </c>
      <c r="I1250" s="56">
        <f t="shared" si="60"/>
        <v>99.65907051857168</v>
      </c>
      <c r="J1250" s="143" t="s">
        <v>96</v>
      </c>
      <c r="K1250" s="143"/>
      <c r="L1250" s="94"/>
    </row>
    <row r="1251" spans="1:12" s="95" customFormat="1" ht="18" customHeight="1">
      <c r="A1251" s="87"/>
      <c r="B1251" s="88"/>
      <c r="C1251" s="99"/>
      <c r="D1251" s="88">
        <v>4440</v>
      </c>
      <c r="E1251" s="90"/>
      <c r="F1251" s="87" t="s">
        <v>47</v>
      </c>
      <c r="G1251" s="120">
        <v>13740</v>
      </c>
      <c r="H1251" s="120">
        <v>13740</v>
      </c>
      <c r="I1251" s="92">
        <f t="shared" si="60"/>
        <v>100</v>
      </c>
      <c r="J1251" s="143" t="s">
        <v>106</v>
      </c>
      <c r="K1251" s="143"/>
      <c r="L1251" s="94"/>
    </row>
    <row r="1252" spans="1:12" s="95" customFormat="1" ht="45.75" customHeight="1">
      <c r="A1252" s="58"/>
      <c r="B1252" s="59"/>
      <c r="C1252" s="99">
        <v>85412</v>
      </c>
      <c r="D1252" s="59"/>
      <c r="E1252" s="61"/>
      <c r="F1252" s="58" t="s">
        <v>474</v>
      </c>
      <c r="G1252" s="134">
        <f>SUM(G1253)</f>
        <v>31562</v>
      </c>
      <c r="H1252" s="134">
        <f>SUM(H1253)</f>
        <v>30312</v>
      </c>
      <c r="I1252" s="83">
        <f t="shared" si="60"/>
        <v>96.03954122045498</v>
      </c>
      <c r="J1252" s="153"/>
      <c r="K1252" s="153"/>
      <c r="L1252" s="94"/>
    </row>
    <row r="1253" spans="1:12" s="95" customFormat="1" ht="18" customHeight="1">
      <c r="A1253" s="87"/>
      <c r="B1253" s="88"/>
      <c r="C1253" s="99"/>
      <c r="D1253" s="88">
        <v>4300</v>
      </c>
      <c r="E1253" s="90"/>
      <c r="F1253" s="87" t="s">
        <v>41</v>
      </c>
      <c r="G1253" s="120">
        <v>31562</v>
      </c>
      <c r="H1253" s="120">
        <v>30312</v>
      </c>
      <c r="I1253" s="56">
        <f t="shared" si="60"/>
        <v>96.03954122045498</v>
      </c>
      <c r="J1253" s="148" t="s">
        <v>475</v>
      </c>
      <c r="K1253" s="148"/>
      <c r="L1253" s="94"/>
    </row>
    <row r="1254" spans="1:12" s="12" customFormat="1" ht="16.5" customHeight="1">
      <c r="A1254" s="105"/>
      <c r="B1254" s="105"/>
      <c r="C1254" s="106"/>
      <c r="D1254" s="105"/>
      <c r="E1254" s="107"/>
      <c r="F1254" s="105"/>
      <c r="G1254" s="108"/>
      <c r="H1254" s="108"/>
      <c r="I1254" s="56"/>
      <c r="J1254" s="109"/>
      <c r="K1254" s="109"/>
      <c r="L1254" s="7"/>
    </row>
    <row r="1255" spans="1:12" s="82" customFormat="1" ht="18" customHeight="1">
      <c r="A1255" s="75" t="s">
        <v>519</v>
      </c>
      <c r="B1255" s="75"/>
      <c r="C1255" s="110"/>
      <c r="D1255" s="75"/>
      <c r="E1255" s="111"/>
      <c r="F1255" s="75" t="s">
        <v>520</v>
      </c>
      <c r="G1255" s="112">
        <f>SUM(G1256:G1287)/2</f>
        <v>1528463</v>
      </c>
      <c r="H1255" s="112">
        <f>SUM(H1256:H1287)/2</f>
        <v>1524552</v>
      </c>
      <c r="I1255" s="113">
        <f aca="true" t="shared" si="61" ref="I1255:I1287">H1255/G1255*100</f>
        <v>99.74412203632015</v>
      </c>
      <c r="J1255" s="81"/>
      <c r="K1255" s="81"/>
      <c r="L1255" s="7"/>
    </row>
    <row r="1256" spans="1:12" s="86" customFormat="1" ht="17.25" customHeight="1">
      <c r="A1256" s="58"/>
      <c r="B1256" s="59"/>
      <c r="C1256" s="60">
        <v>80101</v>
      </c>
      <c r="D1256" s="59"/>
      <c r="E1256" s="61"/>
      <c r="F1256" s="58" t="s">
        <v>285</v>
      </c>
      <c r="G1256" s="49">
        <f>SUM(G1257:G1270)</f>
        <v>1363695</v>
      </c>
      <c r="H1256" s="49">
        <f>SUM(H1257:H1270)</f>
        <v>1360146</v>
      </c>
      <c r="I1256" s="50">
        <f t="shared" si="61"/>
        <v>99.7397511906988</v>
      </c>
      <c r="J1256" s="84"/>
      <c r="K1256" s="84"/>
      <c r="L1256" s="85"/>
    </row>
    <row r="1257" spans="1:12" s="116" customFormat="1" ht="28.5" customHeight="1">
      <c r="A1257" s="87"/>
      <c r="B1257" s="88"/>
      <c r="C1257" s="115"/>
      <c r="D1257" s="88">
        <v>3020</v>
      </c>
      <c r="E1257" s="90"/>
      <c r="F1257" s="87" t="s">
        <v>22</v>
      </c>
      <c r="G1257" s="120">
        <v>4770</v>
      </c>
      <c r="H1257" s="120">
        <v>4740</v>
      </c>
      <c r="I1257" s="56">
        <f t="shared" si="61"/>
        <v>99.37106918238993</v>
      </c>
      <c r="J1257" s="143" t="s">
        <v>461</v>
      </c>
      <c r="K1257" s="143"/>
      <c r="L1257" s="85"/>
    </row>
    <row r="1258" spans="1:12" s="95" customFormat="1" ht="29.25" customHeight="1">
      <c r="A1258" s="87"/>
      <c r="B1258" s="90"/>
      <c r="C1258" s="96"/>
      <c r="D1258" s="127">
        <v>4010</v>
      </c>
      <c r="E1258" s="90"/>
      <c r="F1258" s="87" t="s">
        <v>24</v>
      </c>
      <c r="G1258" s="120">
        <v>809742</v>
      </c>
      <c r="H1258" s="120">
        <v>809690</v>
      </c>
      <c r="I1258" s="56">
        <f t="shared" si="61"/>
        <v>99.99357820145181</v>
      </c>
      <c r="J1258" s="143" t="s">
        <v>478</v>
      </c>
      <c r="K1258" s="143"/>
      <c r="L1258" s="94"/>
    </row>
    <row r="1259" spans="1:12" s="95" customFormat="1" ht="18" customHeight="1">
      <c r="A1259" s="87"/>
      <c r="B1259" s="88"/>
      <c r="C1259" s="99"/>
      <c r="D1259" s="88">
        <v>4040</v>
      </c>
      <c r="E1259" s="90"/>
      <c r="F1259" s="121" t="s">
        <v>26</v>
      </c>
      <c r="G1259" s="123">
        <v>62178</v>
      </c>
      <c r="H1259" s="123">
        <v>62178</v>
      </c>
      <c r="I1259" s="133">
        <f t="shared" si="61"/>
        <v>100</v>
      </c>
      <c r="J1259" s="143" t="s">
        <v>94</v>
      </c>
      <c r="K1259" s="143"/>
      <c r="L1259" s="94"/>
    </row>
    <row r="1260" spans="1:12" s="95" customFormat="1" ht="18" customHeight="1">
      <c r="A1260" s="87"/>
      <c r="B1260" s="88"/>
      <c r="C1260" s="89"/>
      <c r="D1260" s="88">
        <v>4110</v>
      </c>
      <c r="E1260" s="90"/>
      <c r="F1260" s="87" t="s">
        <v>28</v>
      </c>
      <c r="G1260" s="120">
        <v>150273</v>
      </c>
      <c r="H1260" s="120">
        <v>150249</v>
      </c>
      <c r="I1260" s="56">
        <f t="shared" si="61"/>
        <v>99.98402906709788</v>
      </c>
      <c r="J1260" s="143" t="s">
        <v>95</v>
      </c>
      <c r="K1260" s="143"/>
      <c r="L1260" s="94"/>
    </row>
    <row r="1261" spans="1:12" s="95" customFormat="1" ht="18" customHeight="1">
      <c r="A1261" s="87"/>
      <c r="B1261" s="88"/>
      <c r="C1261" s="96"/>
      <c r="D1261" s="88">
        <v>4120</v>
      </c>
      <c r="E1261" s="90"/>
      <c r="F1261" s="87" t="s">
        <v>463</v>
      </c>
      <c r="G1261" s="120">
        <v>20468</v>
      </c>
      <c r="H1261" s="120">
        <v>20467</v>
      </c>
      <c r="I1261" s="56">
        <f t="shared" si="61"/>
        <v>99.99511432479969</v>
      </c>
      <c r="J1261" s="143" t="s">
        <v>96</v>
      </c>
      <c r="K1261" s="143"/>
      <c r="L1261" s="94"/>
    </row>
    <row r="1262" spans="1:12" s="95" customFormat="1" ht="18.75" customHeight="1">
      <c r="A1262" s="87"/>
      <c r="B1262" s="88"/>
      <c r="C1262" s="96"/>
      <c r="D1262" s="88">
        <v>4210</v>
      </c>
      <c r="E1262" s="90"/>
      <c r="F1262" s="87" t="s">
        <v>31</v>
      </c>
      <c r="G1262" s="120">
        <v>63266</v>
      </c>
      <c r="H1262" s="120">
        <v>62968</v>
      </c>
      <c r="I1262" s="56">
        <f t="shared" si="61"/>
        <v>99.52897290803907</v>
      </c>
      <c r="J1262" s="143" t="s">
        <v>369</v>
      </c>
      <c r="K1262" s="143"/>
      <c r="L1262" s="94"/>
    </row>
    <row r="1263" spans="1:12" s="95" customFormat="1" ht="18" customHeight="1">
      <c r="A1263" s="87"/>
      <c r="B1263" s="88"/>
      <c r="C1263" s="96"/>
      <c r="D1263" s="88">
        <v>4240</v>
      </c>
      <c r="E1263" s="90"/>
      <c r="F1263" s="87" t="s">
        <v>33</v>
      </c>
      <c r="G1263" s="120">
        <v>1374</v>
      </c>
      <c r="H1263" s="120">
        <v>1372</v>
      </c>
      <c r="I1263" s="56">
        <f t="shared" si="61"/>
        <v>99.85443959243085</v>
      </c>
      <c r="J1263" s="143" t="s">
        <v>112</v>
      </c>
      <c r="K1263" s="143"/>
      <c r="L1263" s="94"/>
    </row>
    <row r="1264" spans="1:12" s="95" customFormat="1" ht="18" customHeight="1">
      <c r="A1264" s="87"/>
      <c r="B1264" s="88"/>
      <c r="C1264" s="96"/>
      <c r="D1264" s="88">
        <v>4260</v>
      </c>
      <c r="E1264" s="90"/>
      <c r="F1264" s="87" t="s">
        <v>35</v>
      </c>
      <c r="G1264" s="120">
        <v>118292</v>
      </c>
      <c r="H1264" s="120">
        <v>117469</v>
      </c>
      <c r="I1264" s="56">
        <f t="shared" si="61"/>
        <v>99.30426402461705</v>
      </c>
      <c r="J1264" s="151" t="s">
        <v>150</v>
      </c>
      <c r="K1264" s="151"/>
      <c r="L1264" s="94"/>
    </row>
    <row r="1265" spans="1:12" s="95" customFormat="1" ht="18.75" customHeight="1">
      <c r="A1265" s="87"/>
      <c r="B1265" s="88"/>
      <c r="C1265" s="96"/>
      <c r="D1265" s="88">
        <v>4270</v>
      </c>
      <c r="E1265" s="90"/>
      <c r="F1265" s="87" t="s">
        <v>37</v>
      </c>
      <c r="G1265" s="120">
        <v>55818</v>
      </c>
      <c r="H1265" s="120">
        <v>55146</v>
      </c>
      <c r="I1265" s="56">
        <f t="shared" si="61"/>
        <v>98.79608728367192</v>
      </c>
      <c r="J1265" s="143" t="s">
        <v>466</v>
      </c>
      <c r="K1265" s="143"/>
      <c r="L1265" s="94"/>
    </row>
    <row r="1266" spans="1:12" s="95" customFormat="1" ht="18.75" customHeight="1">
      <c r="A1266" s="87"/>
      <c r="B1266" s="88"/>
      <c r="C1266" s="96"/>
      <c r="D1266" s="88">
        <v>4280</v>
      </c>
      <c r="E1266" s="90"/>
      <c r="F1266" s="87" t="s">
        <v>39</v>
      </c>
      <c r="G1266" s="120">
        <v>1500</v>
      </c>
      <c r="H1266" s="120">
        <v>1278</v>
      </c>
      <c r="I1266" s="56">
        <f t="shared" si="61"/>
        <v>85.2</v>
      </c>
      <c r="J1266" s="148" t="s">
        <v>40</v>
      </c>
      <c r="K1266" s="148"/>
      <c r="L1266" s="94"/>
    </row>
    <row r="1267" spans="1:12" s="95" customFormat="1" ht="19.5" customHeight="1">
      <c r="A1267" s="87"/>
      <c r="B1267" s="88"/>
      <c r="C1267" s="96"/>
      <c r="D1267" s="88">
        <v>4300</v>
      </c>
      <c r="E1267" s="90"/>
      <c r="F1267" s="121" t="s">
        <v>41</v>
      </c>
      <c r="G1267" s="123">
        <v>25662</v>
      </c>
      <c r="H1267" s="123">
        <v>24265</v>
      </c>
      <c r="I1267" s="124">
        <f t="shared" si="61"/>
        <v>94.55615306679135</v>
      </c>
      <c r="J1267" s="143" t="s">
        <v>512</v>
      </c>
      <c r="K1267" s="143"/>
      <c r="L1267" s="94"/>
    </row>
    <row r="1268" spans="1:12" s="95" customFormat="1" ht="18" customHeight="1">
      <c r="A1268" s="87"/>
      <c r="B1268" s="88"/>
      <c r="C1268" s="96"/>
      <c r="D1268" s="88">
        <v>4430</v>
      </c>
      <c r="E1268" s="90"/>
      <c r="F1268" s="87" t="s">
        <v>45</v>
      </c>
      <c r="G1268" s="120">
        <v>1110</v>
      </c>
      <c r="H1268" s="120">
        <v>1082</v>
      </c>
      <c r="I1268" s="92">
        <f t="shared" si="61"/>
        <v>97.47747747747748</v>
      </c>
      <c r="J1268" s="143" t="s">
        <v>159</v>
      </c>
      <c r="K1268" s="143"/>
      <c r="L1268" s="94"/>
    </row>
    <row r="1269" spans="1:12" s="95" customFormat="1" ht="18" customHeight="1">
      <c r="A1269" s="87"/>
      <c r="B1269" s="88"/>
      <c r="C1269" s="99"/>
      <c r="D1269" s="88">
        <v>4440</v>
      </c>
      <c r="E1269" s="90"/>
      <c r="F1269" s="87" t="s">
        <v>47</v>
      </c>
      <c r="G1269" s="258">
        <v>48932</v>
      </c>
      <c r="H1269" s="258">
        <v>48932</v>
      </c>
      <c r="I1269" s="56">
        <f t="shared" si="61"/>
        <v>100</v>
      </c>
      <c r="J1269" s="143" t="s">
        <v>106</v>
      </c>
      <c r="K1269" s="143"/>
      <c r="L1269" s="94"/>
    </row>
    <row r="1270" spans="1:12" s="95" customFormat="1" ht="33" customHeight="1">
      <c r="A1270" s="87"/>
      <c r="B1270" s="88"/>
      <c r="C1270" s="99"/>
      <c r="D1270" s="88">
        <v>4480</v>
      </c>
      <c r="E1270" s="90"/>
      <c r="F1270" s="87" t="s">
        <v>49</v>
      </c>
      <c r="G1270" s="258">
        <v>310</v>
      </c>
      <c r="H1270" s="258">
        <v>310</v>
      </c>
      <c r="I1270" s="56">
        <f t="shared" si="61"/>
        <v>100</v>
      </c>
      <c r="J1270" s="143" t="s">
        <v>469</v>
      </c>
      <c r="K1270" s="143"/>
      <c r="L1270" s="94"/>
    </row>
    <row r="1271" spans="1:12" s="95" customFormat="1" ht="21" customHeight="1">
      <c r="A1271" s="58"/>
      <c r="B1271" s="59"/>
      <c r="C1271" s="67">
        <v>80146</v>
      </c>
      <c r="D1271" s="59"/>
      <c r="E1271" s="61"/>
      <c r="F1271" s="58" t="s">
        <v>53</v>
      </c>
      <c r="G1271" s="259">
        <f>SUM(G1272)</f>
        <v>300</v>
      </c>
      <c r="H1271" s="259">
        <f>SUM(H1272)</f>
        <v>300</v>
      </c>
      <c r="I1271" s="50">
        <f t="shared" si="61"/>
        <v>100</v>
      </c>
      <c r="J1271" s="153"/>
      <c r="K1271" s="153"/>
      <c r="L1271" s="94"/>
    </row>
    <row r="1272" spans="1:12" s="95" customFormat="1" ht="30" customHeight="1">
      <c r="A1272" s="87"/>
      <c r="B1272" s="90"/>
      <c r="C1272" s="96"/>
      <c r="D1272" s="127">
        <v>4300</v>
      </c>
      <c r="E1272" s="90"/>
      <c r="F1272" s="87" t="s">
        <v>41</v>
      </c>
      <c r="G1272" s="120">
        <v>300</v>
      </c>
      <c r="H1272" s="120">
        <v>300</v>
      </c>
      <c r="I1272" s="56">
        <f t="shared" si="61"/>
        <v>100</v>
      </c>
      <c r="J1272" s="143" t="s">
        <v>160</v>
      </c>
      <c r="K1272" s="143"/>
      <c r="L1272" s="94"/>
    </row>
    <row r="1273" spans="1:12" s="95" customFormat="1" ht="18.75" customHeight="1">
      <c r="A1273" s="58"/>
      <c r="B1273" s="61"/>
      <c r="C1273" s="208">
        <v>85154</v>
      </c>
      <c r="D1273" s="132"/>
      <c r="E1273" s="61"/>
      <c r="F1273" s="58" t="s">
        <v>135</v>
      </c>
      <c r="G1273" s="134">
        <f>SUM(G1274:G1278)</f>
        <v>5118</v>
      </c>
      <c r="H1273" s="134">
        <f>SUM(H1274:H1278)</f>
        <v>5116</v>
      </c>
      <c r="I1273" s="50">
        <f t="shared" si="61"/>
        <v>99.96092223524813</v>
      </c>
      <c r="J1273" s="153"/>
      <c r="K1273" s="153"/>
      <c r="L1273" s="94"/>
    </row>
    <row r="1274" spans="1:12" s="95" customFormat="1" ht="18.75" customHeight="1">
      <c r="A1274" s="87"/>
      <c r="B1274" s="90"/>
      <c r="C1274" s="208"/>
      <c r="D1274" s="265">
        <v>4110</v>
      </c>
      <c r="E1274" s="90"/>
      <c r="F1274" s="245" t="s">
        <v>28</v>
      </c>
      <c r="G1274" s="266">
        <v>515</v>
      </c>
      <c r="H1274" s="266">
        <v>515</v>
      </c>
      <c r="I1274" s="92">
        <f t="shared" si="61"/>
        <v>100</v>
      </c>
      <c r="J1274" s="267" t="s">
        <v>136</v>
      </c>
      <c r="K1274" s="267"/>
      <c r="L1274" s="94"/>
    </row>
    <row r="1275" spans="1:12" s="95" customFormat="1" ht="17.25" customHeight="1">
      <c r="A1275" s="87"/>
      <c r="B1275" s="90"/>
      <c r="C1275" s="208"/>
      <c r="D1275" s="265">
        <v>4120</v>
      </c>
      <c r="E1275" s="90"/>
      <c r="F1275" s="245" t="s">
        <v>30</v>
      </c>
      <c r="G1275" s="266">
        <v>71</v>
      </c>
      <c r="H1275" s="266">
        <v>70</v>
      </c>
      <c r="I1275" s="92">
        <f t="shared" si="61"/>
        <v>98.59154929577466</v>
      </c>
      <c r="J1275" s="267"/>
      <c r="K1275" s="267"/>
      <c r="L1275" s="94"/>
    </row>
    <row r="1276" spans="1:12" s="95" customFormat="1" ht="18.75" customHeight="1">
      <c r="A1276" s="87"/>
      <c r="B1276" s="90"/>
      <c r="C1276" s="208"/>
      <c r="D1276" s="265">
        <v>4210</v>
      </c>
      <c r="E1276" s="90"/>
      <c r="F1276" s="245" t="s">
        <v>31</v>
      </c>
      <c r="G1276" s="266">
        <v>132</v>
      </c>
      <c r="H1276" s="266">
        <v>132</v>
      </c>
      <c r="I1276" s="92">
        <f t="shared" si="61"/>
        <v>100</v>
      </c>
      <c r="J1276" s="267"/>
      <c r="K1276" s="267"/>
      <c r="L1276" s="94"/>
    </row>
    <row r="1277" spans="1:12" s="95" customFormat="1" ht="18.75" customHeight="1">
      <c r="A1277" s="87"/>
      <c r="B1277" s="90"/>
      <c r="C1277" s="208"/>
      <c r="D1277" s="265">
        <v>4220</v>
      </c>
      <c r="E1277" s="90"/>
      <c r="F1277" s="245" t="s">
        <v>63</v>
      </c>
      <c r="G1277" s="266">
        <v>1265</v>
      </c>
      <c r="H1277" s="266">
        <v>1264</v>
      </c>
      <c r="I1277" s="92">
        <f t="shared" si="61"/>
        <v>99.9209486166008</v>
      </c>
      <c r="J1277" s="267"/>
      <c r="K1277" s="267"/>
      <c r="L1277" s="94"/>
    </row>
    <row r="1278" spans="1:12" s="95" customFormat="1" ht="18.75" customHeight="1">
      <c r="A1278" s="87"/>
      <c r="B1278" s="90"/>
      <c r="C1278" s="208"/>
      <c r="D1278" s="248">
        <v>4300</v>
      </c>
      <c r="E1278" s="90"/>
      <c r="F1278" s="249" t="s">
        <v>41</v>
      </c>
      <c r="G1278" s="250">
        <v>3135</v>
      </c>
      <c r="H1278" s="250">
        <v>3135</v>
      </c>
      <c r="I1278" s="92">
        <f t="shared" si="61"/>
        <v>100</v>
      </c>
      <c r="J1278" s="267"/>
      <c r="K1278" s="267"/>
      <c r="L1278" s="94"/>
    </row>
    <row r="1279" spans="1:12" s="95" customFormat="1" ht="18" customHeight="1">
      <c r="A1279" s="58"/>
      <c r="B1279" s="59"/>
      <c r="C1279" s="60">
        <v>85401</v>
      </c>
      <c r="D1279" s="59"/>
      <c r="E1279" s="61"/>
      <c r="F1279" s="58" t="s">
        <v>104</v>
      </c>
      <c r="G1279" s="49">
        <f>SUM(G1280:G1285)</f>
        <v>148504</v>
      </c>
      <c r="H1279" s="49">
        <f>SUM(H1280:H1285)</f>
        <v>148294</v>
      </c>
      <c r="I1279" s="50">
        <f t="shared" si="61"/>
        <v>99.85858966761838</v>
      </c>
      <c r="J1279" s="103"/>
      <c r="K1279" s="103"/>
      <c r="L1279" s="94"/>
    </row>
    <row r="1280" spans="1:12" s="116" customFormat="1" ht="18.75" customHeight="1">
      <c r="A1280" s="87"/>
      <c r="B1280" s="88"/>
      <c r="C1280" s="115"/>
      <c r="D1280" s="88">
        <v>3020</v>
      </c>
      <c r="E1280" s="90"/>
      <c r="F1280" s="87" t="s">
        <v>22</v>
      </c>
      <c r="G1280" s="120">
        <v>1480</v>
      </c>
      <c r="H1280" s="120">
        <v>1388</v>
      </c>
      <c r="I1280" s="56">
        <f t="shared" si="61"/>
        <v>93.78378378378378</v>
      </c>
      <c r="J1280" s="143" t="s">
        <v>521</v>
      </c>
      <c r="K1280" s="143"/>
      <c r="L1280" s="85"/>
    </row>
    <row r="1281" spans="1:12" s="95" customFormat="1" ht="30.75" customHeight="1">
      <c r="A1281" s="87"/>
      <c r="B1281" s="88"/>
      <c r="C1281" s="89"/>
      <c r="D1281" s="88">
        <v>4010</v>
      </c>
      <c r="E1281" s="90"/>
      <c r="F1281" s="87" t="s">
        <v>24</v>
      </c>
      <c r="G1281" s="120">
        <v>110890</v>
      </c>
      <c r="H1281" s="120">
        <v>110792</v>
      </c>
      <c r="I1281" s="56">
        <f t="shared" si="61"/>
        <v>99.91162413202272</v>
      </c>
      <c r="J1281" s="143" t="s">
        <v>473</v>
      </c>
      <c r="K1281" s="143"/>
      <c r="L1281" s="94"/>
    </row>
    <row r="1282" spans="1:12" s="95" customFormat="1" ht="18" customHeight="1">
      <c r="A1282" s="87"/>
      <c r="B1282" s="88"/>
      <c r="C1282" s="96"/>
      <c r="D1282" s="88">
        <v>4040</v>
      </c>
      <c r="E1282" s="90"/>
      <c r="F1282" s="87" t="s">
        <v>26</v>
      </c>
      <c r="G1282" s="120">
        <v>7631</v>
      </c>
      <c r="H1282" s="120">
        <v>7631</v>
      </c>
      <c r="I1282" s="56">
        <f t="shared" si="61"/>
        <v>100</v>
      </c>
      <c r="J1282" s="143" t="s">
        <v>94</v>
      </c>
      <c r="K1282" s="143"/>
      <c r="L1282" s="94"/>
    </row>
    <row r="1283" spans="1:12" s="95" customFormat="1" ht="18" customHeight="1">
      <c r="A1283" s="87"/>
      <c r="B1283" s="88"/>
      <c r="C1283" s="96"/>
      <c r="D1283" s="88">
        <v>4110</v>
      </c>
      <c r="E1283" s="90"/>
      <c r="F1283" s="87" t="s">
        <v>28</v>
      </c>
      <c r="G1283" s="120">
        <v>19550</v>
      </c>
      <c r="H1283" s="120">
        <v>19548</v>
      </c>
      <c r="I1283" s="56">
        <f t="shared" si="61"/>
        <v>99.98976982097186</v>
      </c>
      <c r="J1283" s="143" t="s">
        <v>95</v>
      </c>
      <c r="K1283" s="143"/>
      <c r="L1283" s="94"/>
    </row>
    <row r="1284" spans="1:12" s="95" customFormat="1" ht="18" customHeight="1">
      <c r="A1284" s="87"/>
      <c r="B1284" s="88"/>
      <c r="C1284" s="96"/>
      <c r="D1284" s="88">
        <v>4120</v>
      </c>
      <c r="E1284" s="90"/>
      <c r="F1284" s="87" t="s">
        <v>30</v>
      </c>
      <c r="G1284" s="120">
        <v>2678</v>
      </c>
      <c r="H1284" s="120">
        <v>2674</v>
      </c>
      <c r="I1284" s="56">
        <f t="shared" si="61"/>
        <v>99.85063480209111</v>
      </c>
      <c r="J1284" s="143" t="s">
        <v>96</v>
      </c>
      <c r="K1284" s="143"/>
      <c r="L1284" s="94"/>
    </row>
    <row r="1285" spans="1:12" s="95" customFormat="1" ht="18" customHeight="1">
      <c r="A1285" s="87"/>
      <c r="B1285" s="88"/>
      <c r="C1285" s="99"/>
      <c r="D1285" s="88">
        <v>4440</v>
      </c>
      <c r="E1285" s="90"/>
      <c r="F1285" s="87" t="s">
        <v>47</v>
      </c>
      <c r="G1285" s="120">
        <v>6275</v>
      </c>
      <c r="H1285" s="120">
        <v>6261</v>
      </c>
      <c r="I1285" s="92">
        <f t="shared" si="61"/>
        <v>99.77689243027889</v>
      </c>
      <c r="J1285" s="143" t="s">
        <v>106</v>
      </c>
      <c r="K1285" s="143"/>
      <c r="L1285" s="94"/>
    </row>
    <row r="1286" spans="1:12" s="95" customFormat="1" ht="46.5" customHeight="1">
      <c r="A1286" s="58"/>
      <c r="B1286" s="59"/>
      <c r="C1286" s="99">
        <v>85412</v>
      </c>
      <c r="D1286" s="59"/>
      <c r="E1286" s="61"/>
      <c r="F1286" s="58" t="s">
        <v>474</v>
      </c>
      <c r="G1286" s="134">
        <f>SUM(G1287)</f>
        <v>10846</v>
      </c>
      <c r="H1286" s="134">
        <f>SUM(H1287)</f>
        <v>10696</v>
      </c>
      <c r="I1286" s="83">
        <f t="shared" si="61"/>
        <v>98.61700165959802</v>
      </c>
      <c r="J1286" s="153"/>
      <c r="K1286" s="153"/>
      <c r="L1286" s="94"/>
    </row>
    <row r="1287" spans="1:12" s="95" customFormat="1" ht="18" customHeight="1">
      <c r="A1287" s="87"/>
      <c r="B1287" s="88"/>
      <c r="C1287" s="99"/>
      <c r="D1287" s="88">
        <v>4300</v>
      </c>
      <c r="E1287" s="90"/>
      <c r="F1287" s="87" t="s">
        <v>41</v>
      </c>
      <c r="G1287" s="120">
        <v>10846</v>
      </c>
      <c r="H1287" s="120">
        <v>10696</v>
      </c>
      <c r="I1287" s="56">
        <f t="shared" si="61"/>
        <v>98.61700165959802</v>
      </c>
      <c r="J1287" s="148" t="s">
        <v>475</v>
      </c>
      <c r="K1287" s="148"/>
      <c r="L1287" s="94"/>
    </row>
    <row r="1288" spans="1:12" s="116" customFormat="1" ht="18" customHeight="1">
      <c r="A1288" s="87"/>
      <c r="B1288" s="87"/>
      <c r="C1288" s="118"/>
      <c r="D1288" s="87"/>
      <c r="E1288" s="119"/>
      <c r="F1288" s="87"/>
      <c r="G1288" s="91"/>
      <c r="H1288" s="91"/>
      <c r="I1288" s="50"/>
      <c r="J1288" s="109"/>
      <c r="K1288" s="109"/>
      <c r="L1288" s="85"/>
    </row>
    <row r="1289" spans="1:12" s="82" customFormat="1" ht="18" customHeight="1">
      <c r="A1289" s="75" t="s">
        <v>522</v>
      </c>
      <c r="B1289" s="75"/>
      <c r="C1289" s="110"/>
      <c r="D1289" s="75"/>
      <c r="E1289" s="111"/>
      <c r="F1289" s="75" t="s">
        <v>523</v>
      </c>
      <c r="G1289" s="112">
        <f>SUM(G1290:G1315)/2</f>
        <v>656279</v>
      </c>
      <c r="H1289" s="112">
        <f>SUM(H1290:H1315)/2</f>
        <v>649702</v>
      </c>
      <c r="I1289" s="113">
        <f aca="true" t="shared" si="62" ref="I1289:I1315">H1289/G1289*100</f>
        <v>98.99783476234954</v>
      </c>
      <c r="J1289" s="81"/>
      <c r="K1289" s="81"/>
      <c r="L1289" s="7"/>
    </row>
    <row r="1290" spans="1:12" s="86" customFormat="1" ht="21" customHeight="1">
      <c r="A1290" s="58"/>
      <c r="B1290" s="59"/>
      <c r="C1290" s="60">
        <v>80101</v>
      </c>
      <c r="D1290" s="59"/>
      <c r="E1290" s="61"/>
      <c r="F1290" s="58" t="s">
        <v>285</v>
      </c>
      <c r="G1290" s="49">
        <f>SUM(G1291:G1305)</f>
        <v>638350</v>
      </c>
      <c r="H1290" s="49">
        <f>SUM(H1291:H1305)</f>
        <v>632116</v>
      </c>
      <c r="I1290" s="50">
        <f t="shared" si="62"/>
        <v>99.02341975405342</v>
      </c>
      <c r="J1290" s="63"/>
      <c r="K1290" s="63"/>
      <c r="L1290" s="85"/>
    </row>
    <row r="1291" spans="1:12" s="116" customFormat="1" ht="27.75" customHeight="1">
      <c r="A1291" s="87"/>
      <c r="B1291" s="88"/>
      <c r="C1291" s="115"/>
      <c r="D1291" s="88">
        <v>3020</v>
      </c>
      <c r="E1291" s="90"/>
      <c r="F1291" s="121" t="s">
        <v>22</v>
      </c>
      <c r="G1291" s="123">
        <v>2000</v>
      </c>
      <c r="H1291" s="123">
        <v>2000</v>
      </c>
      <c r="I1291" s="124">
        <f t="shared" si="62"/>
        <v>100</v>
      </c>
      <c r="J1291" s="143" t="s">
        <v>461</v>
      </c>
      <c r="K1291" s="143"/>
      <c r="L1291" s="85"/>
    </row>
    <row r="1292" spans="1:12" s="95" customFormat="1" ht="30.75" customHeight="1">
      <c r="A1292" s="87"/>
      <c r="B1292" s="90"/>
      <c r="C1292" s="96"/>
      <c r="D1292" s="127">
        <v>4010</v>
      </c>
      <c r="E1292" s="90"/>
      <c r="F1292" s="87" t="s">
        <v>24</v>
      </c>
      <c r="G1292" s="120">
        <v>422211</v>
      </c>
      <c r="H1292" s="120">
        <v>421158</v>
      </c>
      <c r="I1292" s="56">
        <f t="shared" si="62"/>
        <v>99.75059863433212</v>
      </c>
      <c r="J1292" s="143" t="s">
        <v>478</v>
      </c>
      <c r="K1292" s="143"/>
      <c r="L1292" s="94"/>
    </row>
    <row r="1293" spans="1:12" s="95" customFormat="1" ht="18" customHeight="1">
      <c r="A1293" s="87"/>
      <c r="B1293" s="88"/>
      <c r="C1293" s="96"/>
      <c r="D1293" s="88">
        <v>4040</v>
      </c>
      <c r="E1293" s="90"/>
      <c r="F1293" s="87" t="s">
        <v>26</v>
      </c>
      <c r="G1293" s="120">
        <v>28790</v>
      </c>
      <c r="H1293" s="120">
        <v>28790</v>
      </c>
      <c r="I1293" s="92">
        <f t="shared" si="62"/>
        <v>100</v>
      </c>
      <c r="J1293" s="143" t="s">
        <v>94</v>
      </c>
      <c r="K1293" s="143"/>
      <c r="L1293" s="94"/>
    </row>
    <row r="1294" spans="1:12" s="95" customFormat="1" ht="18" customHeight="1">
      <c r="A1294" s="87"/>
      <c r="B1294" s="88"/>
      <c r="C1294" s="96"/>
      <c r="D1294" s="88">
        <v>4110</v>
      </c>
      <c r="E1294" s="90"/>
      <c r="F1294" s="87" t="s">
        <v>28</v>
      </c>
      <c r="G1294" s="120">
        <v>79612</v>
      </c>
      <c r="H1294" s="120">
        <v>79606</v>
      </c>
      <c r="I1294" s="92">
        <f t="shared" si="62"/>
        <v>99.99246344772145</v>
      </c>
      <c r="J1294" s="143" t="s">
        <v>95</v>
      </c>
      <c r="K1294" s="143"/>
      <c r="L1294" s="94"/>
    </row>
    <row r="1295" spans="1:12" s="95" customFormat="1" ht="18" customHeight="1">
      <c r="A1295" s="87"/>
      <c r="B1295" s="88"/>
      <c r="C1295" s="96"/>
      <c r="D1295" s="88">
        <v>4120</v>
      </c>
      <c r="E1295" s="90"/>
      <c r="F1295" s="121" t="s">
        <v>30</v>
      </c>
      <c r="G1295" s="123">
        <v>10592</v>
      </c>
      <c r="H1295" s="123">
        <v>10592</v>
      </c>
      <c r="I1295" s="124">
        <f t="shared" si="62"/>
        <v>100</v>
      </c>
      <c r="J1295" s="143" t="s">
        <v>96</v>
      </c>
      <c r="K1295" s="143"/>
      <c r="L1295" s="94"/>
    </row>
    <row r="1296" spans="1:12" s="95" customFormat="1" ht="18" customHeight="1">
      <c r="A1296" s="87"/>
      <c r="B1296" s="88"/>
      <c r="C1296" s="96"/>
      <c r="D1296" s="88">
        <v>4210</v>
      </c>
      <c r="E1296" s="90"/>
      <c r="F1296" s="87" t="s">
        <v>31</v>
      </c>
      <c r="G1296" s="120">
        <v>4715</v>
      </c>
      <c r="H1296" s="120">
        <v>4711</v>
      </c>
      <c r="I1296" s="56">
        <f t="shared" si="62"/>
        <v>99.915164369035</v>
      </c>
      <c r="J1296" s="143" t="s">
        <v>97</v>
      </c>
      <c r="K1296" s="143"/>
      <c r="L1296" s="94"/>
    </row>
    <row r="1297" spans="1:12" s="95" customFormat="1" ht="18" customHeight="1">
      <c r="A1297" s="87"/>
      <c r="B1297" s="88"/>
      <c r="C1297" s="96"/>
      <c r="D1297" s="88">
        <v>4240</v>
      </c>
      <c r="E1297" s="90"/>
      <c r="F1297" s="87" t="s">
        <v>33</v>
      </c>
      <c r="G1297" s="120">
        <v>1261</v>
      </c>
      <c r="H1297" s="120">
        <v>1260</v>
      </c>
      <c r="I1297" s="56">
        <f t="shared" si="62"/>
        <v>99.92069785884219</v>
      </c>
      <c r="J1297" s="143" t="s">
        <v>112</v>
      </c>
      <c r="K1297" s="143"/>
      <c r="L1297" s="94"/>
    </row>
    <row r="1298" spans="1:12" s="95" customFormat="1" ht="18" customHeight="1">
      <c r="A1298" s="87"/>
      <c r="B1298" s="88"/>
      <c r="C1298" s="96"/>
      <c r="D1298" s="88">
        <v>4260</v>
      </c>
      <c r="E1298" s="90"/>
      <c r="F1298" s="87" t="s">
        <v>35</v>
      </c>
      <c r="G1298" s="120">
        <v>43033</v>
      </c>
      <c r="H1298" s="120">
        <v>38838</v>
      </c>
      <c r="I1298" s="56">
        <f t="shared" si="62"/>
        <v>90.2516673250761</v>
      </c>
      <c r="J1298" s="151" t="s">
        <v>358</v>
      </c>
      <c r="K1298" s="151"/>
      <c r="L1298" s="94"/>
    </row>
    <row r="1299" spans="1:12" s="95" customFormat="1" ht="18.75" customHeight="1">
      <c r="A1299" s="87"/>
      <c r="B1299" s="88"/>
      <c r="C1299" s="96"/>
      <c r="D1299" s="88">
        <v>4270</v>
      </c>
      <c r="E1299" s="90"/>
      <c r="F1299" s="87" t="s">
        <v>37</v>
      </c>
      <c r="G1299" s="120">
        <v>3228</v>
      </c>
      <c r="H1299" s="120">
        <v>2635</v>
      </c>
      <c r="I1299" s="56">
        <f t="shared" si="62"/>
        <v>81.62949194547707</v>
      </c>
      <c r="J1299" s="143" t="s">
        <v>466</v>
      </c>
      <c r="K1299" s="143"/>
      <c r="L1299" s="94"/>
    </row>
    <row r="1300" spans="1:12" s="95" customFormat="1" ht="18" customHeight="1">
      <c r="A1300" s="87"/>
      <c r="B1300" s="88"/>
      <c r="C1300" s="96"/>
      <c r="D1300" s="88">
        <v>4270</v>
      </c>
      <c r="E1300" s="90"/>
      <c r="F1300" s="87" t="s">
        <v>39</v>
      </c>
      <c r="G1300" s="120">
        <v>400</v>
      </c>
      <c r="H1300" s="120">
        <v>348</v>
      </c>
      <c r="I1300" s="56">
        <f t="shared" si="62"/>
        <v>87</v>
      </c>
      <c r="J1300" s="143" t="s">
        <v>40</v>
      </c>
      <c r="K1300" s="143"/>
      <c r="L1300" s="94"/>
    </row>
    <row r="1301" spans="1:12" s="95" customFormat="1" ht="18" customHeight="1">
      <c r="A1301" s="87"/>
      <c r="B1301" s="88"/>
      <c r="C1301" s="96"/>
      <c r="D1301" s="88">
        <v>4300</v>
      </c>
      <c r="E1301" s="90"/>
      <c r="F1301" s="87" t="s">
        <v>41</v>
      </c>
      <c r="G1301" s="120">
        <v>16748</v>
      </c>
      <c r="H1301" s="120">
        <v>16742</v>
      </c>
      <c r="I1301" s="56">
        <f t="shared" si="62"/>
        <v>99.964174826845</v>
      </c>
      <c r="J1301" s="143" t="s">
        <v>512</v>
      </c>
      <c r="K1301" s="143"/>
      <c r="L1301" s="94"/>
    </row>
    <row r="1302" spans="1:12" s="95" customFormat="1" ht="18" customHeight="1">
      <c r="A1302" s="87"/>
      <c r="B1302" s="88"/>
      <c r="C1302" s="96"/>
      <c r="D1302" s="88">
        <v>4410</v>
      </c>
      <c r="E1302" s="90"/>
      <c r="F1302" s="87" t="s">
        <v>67</v>
      </c>
      <c r="G1302" s="120">
        <v>323</v>
      </c>
      <c r="H1302" s="120">
        <v>0</v>
      </c>
      <c r="I1302" s="56">
        <f t="shared" si="62"/>
        <v>0</v>
      </c>
      <c r="J1302" s="143" t="s">
        <v>524</v>
      </c>
      <c r="K1302" s="143"/>
      <c r="L1302" s="94"/>
    </row>
    <row r="1303" spans="1:12" s="95" customFormat="1" ht="18" customHeight="1">
      <c r="A1303" s="87"/>
      <c r="B1303" s="88"/>
      <c r="C1303" s="96"/>
      <c r="D1303" s="88">
        <v>4430</v>
      </c>
      <c r="E1303" s="90"/>
      <c r="F1303" s="87" t="s">
        <v>45</v>
      </c>
      <c r="G1303" s="120">
        <v>434</v>
      </c>
      <c r="H1303" s="120">
        <v>433</v>
      </c>
      <c r="I1303" s="56">
        <f t="shared" si="62"/>
        <v>99.76958525345621</v>
      </c>
      <c r="J1303" s="143" t="s">
        <v>468</v>
      </c>
      <c r="K1303" s="143"/>
      <c r="L1303" s="94"/>
    </row>
    <row r="1304" spans="1:12" s="95" customFormat="1" ht="15.75" customHeight="1">
      <c r="A1304" s="87"/>
      <c r="B1304" s="88"/>
      <c r="C1304" s="99"/>
      <c r="D1304" s="88">
        <v>4440</v>
      </c>
      <c r="E1304" s="90"/>
      <c r="F1304" s="87" t="s">
        <v>47</v>
      </c>
      <c r="G1304" s="120">
        <v>24892</v>
      </c>
      <c r="H1304" s="120">
        <v>24892</v>
      </c>
      <c r="I1304" s="92">
        <f t="shared" si="62"/>
        <v>100</v>
      </c>
      <c r="J1304" s="143" t="s">
        <v>106</v>
      </c>
      <c r="K1304" s="143"/>
      <c r="L1304" s="94"/>
    </row>
    <row r="1305" spans="1:12" s="95" customFormat="1" ht="30" customHeight="1">
      <c r="A1305" s="87"/>
      <c r="B1305" s="88"/>
      <c r="C1305" s="99"/>
      <c r="D1305" s="88">
        <v>4480</v>
      </c>
      <c r="E1305" s="90"/>
      <c r="F1305" s="87" t="s">
        <v>49</v>
      </c>
      <c r="G1305" s="258">
        <v>111</v>
      </c>
      <c r="H1305" s="258">
        <v>111</v>
      </c>
      <c r="I1305" s="56">
        <f t="shared" si="62"/>
        <v>100</v>
      </c>
      <c r="J1305" s="143" t="s">
        <v>469</v>
      </c>
      <c r="K1305" s="143"/>
      <c r="L1305" s="94"/>
    </row>
    <row r="1306" spans="1:12" s="95" customFormat="1" ht="21" customHeight="1">
      <c r="A1306" s="58"/>
      <c r="B1306" s="59"/>
      <c r="C1306" s="67">
        <v>80146</v>
      </c>
      <c r="D1306" s="59"/>
      <c r="E1306" s="61"/>
      <c r="F1306" s="58" t="s">
        <v>53</v>
      </c>
      <c r="G1306" s="259">
        <f>SUM(G1307)</f>
        <v>800</v>
      </c>
      <c r="H1306" s="259">
        <f>SUM(H1307)</f>
        <v>800</v>
      </c>
      <c r="I1306" s="50">
        <f t="shared" si="62"/>
        <v>100</v>
      </c>
      <c r="J1306" s="153"/>
      <c r="K1306" s="153"/>
      <c r="L1306" s="94"/>
    </row>
    <row r="1307" spans="1:12" s="95" customFormat="1" ht="30" customHeight="1">
      <c r="A1307" s="87"/>
      <c r="B1307" s="90"/>
      <c r="C1307" s="96"/>
      <c r="D1307" s="127">
        <v>4300</v>
      </c>
      <c r="E1307" s="90"/>
      <c r="F1307" s="87" t="s">
        <v>41</v>
      </c>
      <c r="G1307" s="120">
        <v>800</v>
      </c>
      <c r="H1307" s="120">
        <v>800</v>
      </c>
      <c r="I1307" s="56">
        <f t="shared" si="62"/>
        <v>100</v>
      </c>
      <c r="J1307" s="143" t="s">
        <v>134</v>
      </c>
      <c r="K1307" s="143"/>
      <c r="L1307" s="94"/>
    </row>
    <row r="1308" spans="1:12" s="95" customFormat="1" ht="17.25" customHeight="1">
      <c r="A1308" s="58"/>
      <c r="B1308" s="59"/>
      <c r="C1308" s="60">
        <v>85401</v>
      </c>
      <c r="D1308" s="59"/>
      <c r="E1308" s="61"/>
      <c r="F1308" s="58" t="s">
        <v>104</v>
      </c>
      <c r="G1308" s="49">
        <f>SUM(G1309:G1313)</f>
        <v>14469</v>
      </c>
      <c r="H1308" s="49">
        <f>SUM(H1309:H1313)</f>
        <v>14126</v>
      </c>
      <c r="I1308" s="50">
        <f t="shared" si="62"/>
        <v>97.62941461054669</v>
      </c>
      <c r="J1308" s="103"/>
      <c r="K1308" s="103"/>
      <c r="L1308" s="94"/>
    </row>
    <row r="1309" spans="1:12" s="95" customFormat="1" ht="30" customHeight="1">
      <c r="A1309" s="87"/>
      <c r="B1309" s="88"/>
      <c r="C1309" s="89"/>
      <c r="D1309" s="88">
        <v>4010</v>
      </c>
      <c r="E1309" s="90"/>
      <c r="F1309" s="87" t="s">
        <v>24</v>
      </c>
      <c r="G1309" s="120">
        <v>10668</v>
      </c>
      <c r="H1309" s="120">
        <v>10663</v>
      </c>
      <c r="I1309" s="56">
        <f t="shared" si="62"/>
        <v>99.95313085864267</v>
      </c>
      <c r="J1309" s="143" t="s">
        <v>473</v>
      </c>
      <c r="K1309" s="143"/>
      <c r="L1309" s="94"/>
    </row>
    <row r="1310" spans="1:12" s="95" customFormat="1" ht="16.5" customHeight="1">
      <c r="A1310" s="87"/>
      <c r="B1310" s="88"/>
      <c r="C1310" s="96"/>
      <c r="D1310" s="88">
        <v>4240</v>
      </c>
      <c r="E1310" s="90"/>
      <c r="F1310" s="87" t="s">
        <v>26</v>
      </c>
      <c r="G1310" s="120">
        <v>85</v>
      </c>
      <c r="H1310" s="120">
        <v>85</v>
      </c>
      <c r="I1310" s="56">
        <f t="shared" si="62"/>
        <v>100</v>
      </c>
      <c r="J1310" s="143" t="s">
        <v>94</v>
      </c>
      <c r="K1310" s="143"/>
      <c r="L1310" s="94"/>
    </row>
    <row r="1311" spans="1:12" s="95" customFormat="1" ht="17.25" customHeight="1">
      <c r="A1311" s="87"/>
      <c r="B1311" s="88"/>
      <c r="C1311" s="96"/>
      <c r="D1311" s="88">
        <v>4110</v>
      </c>
      <c r="E1311" s="90"/>
      <c r="F1311" s="87" t="s">
        <v>28</v>
      </c>
      <c r="G1311" s="120">
        <v>2270</v>
      </c>
      <c r="H1311" s="120">
        <v>2051</v>
      </c>
      <c r="I1311" s="56">
        <f t="shared" si="62"/>
        <v>90.35242290748899</v>
      </c>
      <c r="J1311" s="143" t="s">
        <v>95</v>
      </c>
      <c r="K1311" s="143"/>
      <c r="L1311" s="94"/>
    </row>
    <row r="1312" spans="1:12" s="95" customFormat="1" ht="15" customHeight="1">
      <c r="A1312" s="87"/>
      <c r="B1312" s="88"/>
      <c r="C1312" s="96"/>
      <c r="D1312" s="88">
        <v>4120</v>
      </c>
      <c r="E1312" s="90"/>
      <c r="F1312" s="87" t="s">
        <v>30</v>
      </c>
      <c r="G1312" s="120">
        <v>398</v>
      </c>
      <c r="H1312" s="120">
        <v>279</v>
      </c>
      <c r="I1312" s="56">
        <f t="shared" si="62"/>
        <v>70.10050251256281</v>
      </c>
      <c r="J1312" s="143" t="s">
        <v>96</v>
      </c>
      <c r="K1312" s="143"/>
      <c r="L1312" s="94"/>
    </row>
    <row r="1313" spans="1:12" s="95" customFormat="1" ht="17.25" customHeight="1">
      <c r="A1313" s="87"/>
      <c r="B1313" s="88"/>
      <c r="C1313" s="96"/>
      <c r="D1313" s="88">
        <v>4440</v>
      </c>
      <c r="E1313" s="90"/>
      <c r="F1313" s="87" t="s">
        <v>47</v>
      </c>
      <c r="G1313" s="120">
        <v>1048</v>
      </c>
      <c r="H1313" s="120">
        <v>1048</v>
      </c>
      <c r="I1313" s="56">
        <f t="shared" si="62"/>
        <v>100</v>
      </c>
      <c r="J1313" s="143" t="s">
        <v>47</v>
      </c>
      <c r="K1313" s="143"/>
      <c r="L1313" s="94"/>
    </row>
    <row r="1314" spans="1:12" s="95" customFormat="1" ht="44.25" customHeight="1">
      <c r="A1314" s="58"/>
      <c r="B1314" s="59"/>
      <c r="C1314" s="99">
        <v>85412</v>
      </c>
      <c r="D1314" s="59"/>
      <c r="E1314" s="61"/>
      <c r="F1314" s="58" t="s">
        <v>474</v>
      </c>
      <c r="G1314" s="134">
        <f>SUM(G1315)</f>
        <v>2660</v>
      </c>
      <c r="H1314" s="134">
        <f>SUM(H1315)</f>
        <v>2660</v>
      </c>
      <c r="I1314" s="83">
        <f t="shared" si="62"/>
        <v>100</v>
      </c>
      <c r="J1314" s="153"/>
      <c r="K1314" s="153"/>
      <c r="L1314" s="94"/>
    </row>
    <row r="1315" spans="1:12" s="95" customFormat="1" ht="17.25" customHeight="1">
      <c r="A1315" s="87"/>
      <c r="B1315" s="88"/>
      <c r="C1315" s="99"/>
      <c r="D1315" s="88">
        <v>4300</v>
      </c>
      <c r="E1315" s="90"/>
      <c r="F1315" s="87" t="s">
        <v>41</v>
      </c>
      <c r="G1315" s="120">
        <v>2660</v>
      </c>
      <c r="H1315" s="120">
        <v>2660</v>
      </c>
      <c r="I1315" s="56">
        <f t="shared" si="62"/>
        <v>100</v>
      </c>
      <c r="J1315" s="148" t="s">
        <v>475</v>
      </c>
      <c r="K1315" s="148"/>
      <c r="L1315" s="94"/>
    </row>
    <row r="1316" spans="1:12" s="116" customFormat="1" ht="17.25" customHeight="1">
      <c r="A1316" s="87"/>
      <c r="B1316" s="87"/>
      <c r="C1316" s="118"/>
      <c r="D1316" s="87"/>
      <c r="E1316" s="119"/>
      <c r="F1316" s="87"/>
      <c r="G1316" s="91"/>
      <c r="H1316" s="91"/>
      <c r="I1316" s="50"/>
      <c r="J1316" s="63"/>
      <c r="K1316" s="63"/>
      <c r="L1316" s="85"/>
    </row>
    <row r="1317" spans="1:12" s="86" customFormat="1" ht="17.25" customHeight="1">
      <c r="A1317" s="58" t="s">
        <v>525</v>
      </c>
      <c r="B1317" s="58"/>
      <c r="C1317" s="110"/>
      <c r="D1317" s="75"/>
      <c r="E1317" s="111"/>
      <c r="F1317" s="75" t="s">
        <v>526</v>
      </c>
      <c r="G1317" s="112">
        <f>SUM(G1318:G1341)/2</f>
        <v>734134</v>
      </c>
      <c r="H1317" s="112">
        <f>SUM(H1318:H1341)/2</f>
        <v>730872</v>
      </c>
      <c r="I1317" s="113">
        <f aca="true" t="shared" si="63" ref="I1317:I1341">H1317/G1317*100</f>
        <v>99.55566694908559</v>
      </c>
      <c r="J1317" s="81"/>
      <c r="K1317" s="81"/>
      <c r="L1317" s="85"/>
    </row>
    <row r="1318" spans="1:12" s="86" customFormat="1" ht="18" customHeight="1">
      <c r="A1318" s="58"/>
      <c r="B1318" s="59"/>
      <c r="C1318" s="60">
        <v>80101</v>
      </c>
      <c r="D1318" s="59"/>
      <c r="E1318" s="61"/>
      <c r="F1318" s="58" t="s">
        <v>285</v>
      </c>
      <c r="G1318" s="49">
        <f>SUM(G1319:G1332)</f>
        <v>675943</v>
      </c>
      <c r="H1318" s="49">
        <f>SUM(H1319:H1332)</f>
        <v>673529</v>
      </c>
      <c r="I1318" s="50">
        <f t="shared" si="63"/>
        <v>99.64286929519204</v>
      </c>
      <c r="J1318" s="84"/>
      <c r="K1318" s="84"/>
      <c r="L1318" s="85"/>
    </row>
    <row r="1319" spans="1:12" s="116" customFormat="1" ht="27" customHeight="1">
      <c r="A1319" s="87"/>
      <c r="B1319" s="88"/>
      <c r="C1319" s="115"/>
      <c r="D1319" s="88">
        <v>3020</v>
      </c>
      <c r="E1319" s="90"/>
      <c r="F1319" s="87" t="s">
        <v>22</v>
      </c>
      <c r="G1319" s="120">
        <v>2300</v>
      </c>
      <c r="H1319" s="120">
        <v>2300</v>
      </c>
      <c r="I1319" s="56">
        <f t="shared" si="63"/>
        <v>100</v>
      </c>
      <c r="J1319" s="143" t="s">
        <v>461</v>
      </c>
      <c r="K1319" s="143"/>
      <c r="L1319" s="85"/>
    </row>
    <row r="1320" spans="1:12" s="95" customFormat="1" ht="32.25" customHeight="1">
      <c r="A1320" s="87"/>
      <c r="B1320" s="90"/>
      <c r="C1320" s="96"/>
      <c r="D1320" s="127">
        <v>4010</v>
      </c>
      <c r="E1320" s="90"/>
      <c r="F1320" s="87" t="s">
        <v>24</v>
      </c>
      <c r="G1320" s="120">
        <v>427345</v>
      </c>
      <c r="H1320" s="120">
        <v>425465</v>
      </c>
      <c r="I1320" s="56">
        <f t="shared" si="63"/>
        <v>99.56007441294504</v>
      </c>
      <c r="J1320" s="143" t="s">
        <v>478</v>
      </c>
      <c r="K1320" s="143"/>
      <c r="L1320" s="94"/>
    </row>
    <row r="1321" spans="1:12" s="95" customFormat="1" ht="18.75" customHeight="1">
      <c r="A1321" s="87"/>
      <c r="B1321" s="88"/>
      <c r="C1321" s="96"/>
      <c r="D1321" s="88">
        <v>4040</v>
      </c>
      <c r="E1321" s="90"/>
      <c r="F1321" s="87" t="s">
        <v>26</v>
      </c>
      <c r="G1321" s="120">
        <v>30425</v>
      </c>
      <c r="H1321" s="120">
        <v>30425</v>
      </c>
      <c r="I1321" s="56">
        <f t="shared" si="63"/>
        <v>100</v>
      </c>
      <c r="J1321" s="143" t="s">
        <v>94</v>
      </c>
      <c r="K1321" s="143"/>
      <c r="L1321" s="94"/>
    </row>
    <row r="1322" spans="1:12" s="95" customFormat="1" ht="17.25" customHeight="1">
      <c r="A1322" s="87"/>
      <c r="B1322" s="88"/>
      <c r="C1322" s="96"/>
      <c r="D1322" s="88">
        <v>4110</v>
      </c>
      <c r="E1322" s="90"/>
      <c r="F1322" s="87" t="s">
        <v>28</v>
      </c>
      <c r="G1322" s="120">
        <v>78606</v>
      </c>
      <c r="H1322" s="120">
        <v>78535</v>
      </c>
      <c r="I1322" s="56">
        <f t="shared" si="63"/>
        <v>99.90967610614966</v>
      </c>
      <c r="J1322" s="143" t="s">
        <v>95</v>
      </c>
      <c r="K1322" s="143"/>
      <c r="L1322" s="94"/>
    </row>
    <row r="1323" spans="1:12" s="95" customFormat="1" ht="17.25" customHeight="1">
      <c r="A1323" s="87"/>
      <c r="B1323" s="88"/>
      <c r="C1323" s="96"/>
      <c r="D1323" s="88">
        <v>4120</v>
      </c>
      <c r="E1323" s="90"/>
      <c r="F1323" s="87" t="s">
        <v>30</v>
      </c>
      <c r="G1323" s="120">
        <v>10875</v>
      </c>
      <c r="H1323" s="120">
        <v>10874</v>
      </c>
      <c r="I1323" s="56">
        <f t="shared" si="63"/>
        <v>99.99080459770114</v>
      </c>
      <c r="J1323" s="143" t="s">
        <v>96</v>
      </c>
      <c r="K1323" s="143"/>
      <c r="L1323" s="94"/>
    </row>
    <row r="1324" spans="1:12" s="95" customFormat="1" ht="17.25" customHeight="1">
      <c r="A1324" s="87"/>
      <c r="B1324" s="88"/>
      <c r="C1324" s="96"/>
      <c r="D1324" s="88">
        <v>4210</v>
      </c>
      <c r="E1324" s="90"/>
      <c r="F1324" s="87" t="s">
        <v>31</v>
      </c>
      <c r="G1324" s="120">
        <v>55696</v>
      </c>
      <c r="H1324" s="120">
        <v>55532</v>
      </c>
      <c r="I1324" s="56">
        <f t="shared" si="63"/>
        <v>99.70554438379776</v>
      </c>
      <c r="J1324" s="143" t="s">
        <v>369</v>
      </c>
      <c r="K1324" s="143"/>
      <c r="L1324" s="94"/>
    </row>
    <row r="1325" spans="1:12" s="95" customFormat="1" ht="17.25" customHeight="1">
      <c r="A1325" s="87"/>
      <c r="B1325" s="88"/>
      <c r="C1325" s="96"/>
      <c r="D1325" s="88">
        <v>4240</v>
      </c>
      <c r="E1325" s="90"/>
      <c r="F1325" s="87" t="s">
        <v>33</v>
      </c>
      <c r="G1325" s="120">
        <v>11159</v>
      </c>
      <c r="H1325" s="120">
        <v>11155</v>
      </c>
      <c r="I1325" s="56">
        <f t="shared" si="63"/>
        <v>99.9641544941303</v>
      </c>
      <c r="J1325" s="143" t="s">
        <v>112</v>
      </c>
      <c r="K1325" s="143"/>
      <c r="L1325" s="94"/>
    </row>
    <row r="1326" spans="1:12" s="95" customFormat="1" ht="17.25" customHeight="1">
      <c r="A1326" s="87"/>
      <c r="B1326" s="88"/>
      <c r="C1326" s="96"/>
      <c r="D1326" s="88">
        <v>4260</v>
      </c>
      <c r="E1326" s="90"/>
      <c r="F1326" s="87" t="s">
        <v>35</v>
      </c>
      <c r="G1326" s="120">
        <v>12688</v>
      </c>
      <c r="H1326" s="120">
        <v>12506</v>
      </c>
      <c r="I1326" s="92">
        <f t="shared" si="63"/>
        <v>98.5655737704918</v>
      </c>
      <c r="J1326" s="151" t="s">
        <v>358</v>
      </c>
      <c r="K1326" s="151"/>
      <c r="L1326" s="94"/>
    </row>
    <row r="1327" spans="1:12" s="97" customFormat="1" ht="18" customHeight="1">
      <c r="A1327" s="87"/>
      <c r="B1327" s="88"/>
      <c r="C1327" s="96"/>
      <c r="D1327" s="88">
        <v>4270</v>
      </c>
      <c r="E1327" s="90"/>
      <c r="F1327" s="87" t="s">
        <v>37</v>
      </c>
      <c r="G1327" s="120">
        <v>3145</v>
      </c>
      <c r="H1327" s="120">
        <v>3117</v>
      </c>
      <c r="I1327" s="56">
        <f t="shared" si="63"/>
        <v>99.10969793322735</v>
      </c>
      <c r="J1327" s="143" t="s">
        <v>466</v>
      </c>
      <c r="K1327" s="143"/>
      <c r="L1327" s="94"/>
    </row>
    <row r="1328" spans="1:12" s="97" customFormat="1" ht="16.5" customHeight="1">
      <c r="A1328" s="87"/>
      <c r="B1328" s="88"/>
      <c r="C1328" s="96"/>
      <c r="D1328" s="88">
        <v>4280</v>
      </c>
      <c r="E1328" s="90"/>
      <c r="F1328" s="87" t="s">
        <v>39</v>
      </c>
      <c r="G1328" s="120">
        <v>841</v>
      </c>
      <c r="H1328" s="120">
        <v>841</v>
      </c>
      <c r="I1328" s="56">
        <f t="shared" si="63"/>
        <v>100</v>
      </c>
      <c r="J1328" s="143" t="s">
        <v>40</v>
      </c>
      <c r="K1328" s="143"/>
      <c r="L1328" s="94"/>
    </row>
    <row r="1329" spans="1:12" s="97" customFormat="1" ht="19.5" customHeight="1">
      <c r="A1329" s="87"/>
      <c r="B1329" s="88"/>
      <c r="C1329" s="96"/>
      <c r="D1329" s="88">
        <v>4300</v>
      </c>
      <c r="E1329" s="90"/>
      <c r="F1329" s="87" t="s">
        <v>41</v>
      </c>
      <c r="G1329" s="120">
        <v>14893</v>
      </c>
      <c r="H1329" s="120">
        <v>14849</v>
      </c>
      <c r="I1329" s="56">
        <f t="shared" si="63"/>
        <v>99.70455918888068</v>
      </c>
      <c r="J1329" s="143" t="s">
        <v>481</v>
      </c>
      <c r="K1329" s="143"/>
      <c r="L1329" s="94"/>
    </row>
    <row r="1330" spans="1:12" s="97" customFormat="1" ht="18" customHeight="1">
      <c r="A1330" s="87"/>
      <c r="B1330" s="88"/>
      <c r="C1330" s="96"/>
      <c r="D1330" s="88">
        <v>4430</v>
      </c>
      <c r="E1330" s="90"/>
      <c r="F1330" s="87" t="s">
        <v>45</v>
      </c>
      <c r="G1330" s="120">
        <v>245</v>
      </c>
      <c r="H1330" s="120">
        <v>206</v>
      </c>
      <c r="I1330" s="56">
        <f t="shared" si="63"/>
        <v>84.08163265306122</v>
      </c>
      <c r="J1330" s="143" t="s">
        <v>468</v>
      </c>
      <c r="K1330" s="143"/>
      <c r="L1330" s="94"/>
    </row>
    <row r="1331" spans="1:12" s="97" customFormat="1" ht="17.25" customHeight="1">
      <c r="A1331" s="87"/>
      <c r="B1331" s="88"/>
      <c r="C1331" s="99"/>
      <c r="D1331" s="88">
        <v>4440</v>
      </c>
      <c r="E1331" s="90"/>
      <c r="F1331" s="87" t="s">
        <v>47</v>
      </c>
      <c r="G1331" s="258">
        <v>27693</v>
      </c>
      <c r="H1331" s="258">
        <v>27693</v>
      </c>
      <c r="I1331" s="56">
        <f t="shared" si="63"/>
        <v>100</v>
      </c>
      <c r="J1331" s="143" t="s">
        <v>106</v>
      </c>
      <c r="K1331" s="143"/>
      <c r="L1331" s="94"/>
    </row>
    <row r="1332" spans="1:12" s="95" customFormat="1" ht="31.5" customHeight="1">
      <c r="A1332" s="87"/>
      <c r="B1332" s="88"/>
      <c r="C1332" s="99"/>
      <c r="D1332" s="88">
        <v>4480</v>
      </c>
      <c r="E1332" s="90"/>
      <c r="F1332" s="87" t="s">
        <v>49</v>
      </c>
      <c r="G1332" s="258">
        <v>32</v>
      </c>
      <c r="H1332" s="258">
        <v>31</v>
      </c>
      <c r="I1332" s="56">
        <f t="shared" si="63"/>
        <v>96.875</v>
      </c>
      <c r="J1332" s="143" t="s">
        <v>469</v>
      </c>
      <c r="K1332" s="143"/>
      <c r="L1332" s="94"/>
    </row>
    <row r="1333" spans="1:12" s="95" customFormat="1" ht="21" customHeight="1">
      <c r="A1333" s="58"/>
      <c r="B1333" s="59"/>
      <c r="C1333" s="67">
        <v>80146</v>
      </c>
      <c r="D1333" s="59"/>
      <c r="E1333" s="61"/>
      <c r="F1333" s="58" t="s">
        <v>53</v>
      </c>
      <c r="G1333" s="259">
        <f>SUM(G1334)</f>
        <v>1700</v>
      </c>
      <c r="H1333" s="259">
        <f>SUM(H1334)</f>
        <v>960</v>
      </c>
      <c r="I1333" s="50">
        <f t="shared" si="63"/>
        <v>56.470588235294116</v>
      </c>
      <c r="J1333" s="153"/>
      <c r="K1333" s="153"/>
      <c r="L1333" s="94"/>
    </row>
    <row r="1334" spans="1:12" s="95" customFormat="1" ht="30.75" customHeight="1">
      <c r="A1334" s="87"/>
      <c r="B1334" s="90"/>
      <c r="C1334" s="96"/>
      <c r="D1334" s="127">
        <v>4300</v>
      </c>
      <c r="E1334" s="90"/>
      <c r="F1334" s="87" t="s">
        <v>41</v>
      </c>
      <c r="G1334" s="120">
        <v>1700</v>
      </c>
      <c r="H1334" s="120">
        <v>960</v>
      </c>
      <c r="I1334" s="56">
        <f t="shared" si="63"/>
        <v>56.470588235294116</v>
      </c>
      <c r="J1334" s="143" t="s">
        <v>160</v>
      </c>
      <c r="K1334" s="143"/>
      <c r="L1334" s="94"/>
    </row>
    <row r="1335" spans="1:12" s="95" customFormat="1" ht="17.25" customHeight="1">
      <c r="A1335" s="58"/>
      <c r="B1335" s="59"/>
      <c r="C1335" s="189">
        <v>85401</v>
      </c>
      <c r="D1335" s="59"/>
      <c r="E1335" s="61"/>
      <c r="F1335" s="58" t="s">
        <v>104</v>
      </c>
      <c r="G1335" s="49">
        <f>SUM(G1336:G1341)</f>
        <v>56491</v>
      </c>
      <c r="H1335" s="49">
        <f>SUM(H1336:H1341)</f>
        <v>56383</v>
      </c>
      <c r="I1335" s="50">
        <f t="shared" si="63"/>
        <v>99.80881910392806</v>
      </c>
      <c r="J1335" s="103"/>
      <c r="K1335" s="103"/>
      <c r="L1335" s="94"/>
    </row>
    <row r="1336" spans="1:12" s="116" customFormat="1" ht="18" customHeight="1">
      <c r="A1336" s="87"/>
      <c r="B1336" s="88"/>
      <c r="C1336" s="115"/>
      <c r="D1336" s="88">
        <v>3020</v>
      </c>
      <c r="E1336" s="90"/>
      <c r="F1336" s="87" t="s">
        <v>22</v>
      </c>
      <c r="G1336" s="120">
        <v>905</v>
      </c>
      <c r="H1336" s="120">
        <v>847</v>
      </c>
      <c r="I1336" s="56">
        <f t="shared" si="63"/>
        <v>93.59116022099447</v>
      </c>
      <c r="J1336" s="143" t="s">
        <v>121</v>
      </c>
      <c r="K1336" s="143"/>
      <c r="L1336" s="85"/>
    </row>
    <row r="1337" spans="1:12" s="95" customFormat="1" ht="30.75" customHeight="1">
      <c r="A1337" s="58"/>
      <c r="B1337" s="59"/>
      <c r="C1337" s="129"/>
      <c r="D1337" s="87">
        <v>4010</v>
      </c>
      <c r="E1337" s="119"/>
      <c r="F1337" s="87" t="s">
        <v>24</v>
      </c>
      <c r="G1337" s="120">
        <v>41733</v>
      </c>
      <c r="H1337" s="120">
        <v>41686</v>
      </c>
      <c r="I1337" s="56">
        <f t="shared" si="63"/>
        <v>99.88737929216687</v>
      </c>
      <c r="J1337" s="143" t="s">
        <v>473</v>
      </c>
      <c r="K1337" s="143"/>
      <c r="L1337" s="94"/>
    </row>
    <row r="1338" spans="1:12" s="95" customFormat="1" ht="17.25" customHeight="1">
      <c r="A1338" s="58"/>
      <c r="B1338" s="59"/>
      <c r="C1338" s="130"/>
      <c r="D1338" s="87">
        <v>4040</v>
      </c>
      <c r="E1338" s="119"/>
      <c r="F1338" s="87" t="s">
        <v>26</v>
      </c>
      <c r="G1338" s="120">
        <v>2513</v>
      </c>
      <c r="H1338" s="120">
        <v>2512</v>
      </c>
      <c r="I1338" s="56">
        <f t="shared" si="63"/>
        <v>99.96020692399522</v>
      </c>
      <c r="J1338" s="143" t="s">
        <v>94</v>
      </c>
      <c r="K1338" s="143"/>
      <c r="L1338" s="94"/>
    </row>
    <row r="1339" spans="1:12" s="95" customFormat="1" ht="17.25" customHeight="1">
      <c r="A1339" s="58"/>
      <c r="B1339" s="59"/>
      <c r="C1339" s="130"/>
      <c r="D1339" s="88">
        <v>4110</v>
      </c>
      <c r="E1339" s="90"/>
      <c r="F1339" s="87" t="s">
        <v>28</v>
      </c>
      <c r="G1339" s="120">
        <v>8008</v>
      </c>
      <c r="H1339" s="120">
        <v>8007</v>
      </c>
      <c r="I1339" s="56">
        <f t="shared" si="63"/>
        <v>99.98751248751249</v>
      </c>
      <c r="J1339" s="143" t="s">
        <v>95</v>
      </c>
      <c r="K1339" s="143"/>
      <c r="L1339" s="94"/>
    </row>
    <row r="1340" spans="1:12" s="95" customFormat="1" ht="17.25" customHeight="1">
      <c r="A1340" s="58"/>
      <c r="B1340" s="59"/>
      <c r="C1340" s="130"/>
      <c r="D1340" s="87">
        <v>4120</v>
      </c>
      <c r="E1340" s="119"/>
      <c r="F1340" s="87" t="s">
        <v>30</v>
      </c>
      <c r="G1340" s="120">
        <v>1075</v>
      </c>
      <c r="H1340" s="120">
        <v>1074</v>
      </c>
      <c r="I1340" s="56">
        <f t="shared" si="63"/>
        <v>99.90697674418605</v>
      </c>
      <c r="J1340" s="143" t="s">
        <v>96</v>
      </c>
      <c r="K1340" s="143"/>
      <c r="L1340" s="94"/>
    </row>
    <row r="1341" spans="1:12" s="95" customFormat="1" ht="18.75" customHeight="1">
      <c r="A1341" s="58"/>
      <c r="B1341" s="59"/>
      <c r="C1341" s="104"/>
      <c r="D1341" s="87">
        <v>4440</v>
      </c>
      <c r="E1341" s="119"/>
      <c r="F1341" s="87" t="s">
        <v>47</v>
      </c>
      <c r="G1341" s="120">
        <v>2257</v>
      </c>
      <c r="H1341" s="120">
        <v>2257</v>
      </c>
      <c r="I1341" s="56">
        <f t="shared" si="63"/>
        <v>100</v>
      </c>
      <c r="J1341" s="148" t="s">
        <v>106</v>
      </c>
      <c r="K1341" s="148"/>
      <c r="L1341" s="94"/>
    </row>
    <row r="1342" spans="1:12" s="116" customFormat="1" ht="18" customHeight="1">
      <c r="A1342" s="87"/>
      <c r="B1342" s="87"/>
      <c r="C1342" s="118"/>
      <c r="D1342" s="87"/>
      <c r="E1342" s="119"/>
      <c r="F1342" s="87"/>
      <c r="G1342" s="91"/>
      <c r="H1342" s="91"/>
      <c r="I1342" s="50"/>
      <c r="J1342" s="109"/>
      <c r="K1342" s="109"/>
      <c r="L1342" s="85"/>
    </row>
    <row r="1343" spans="1:12" s="82" customFormat="1" ht="17.25" customHeight="1">
      <c r="A1343" s="75" t="s">
        <v>527</v>
      </c>
      <c r="B1343" s="75"/>
      <c r="C1343" s="110"/>
      <c r="D1343" s="75"/>
      <c r="E1343" s="111"/>
      <c r="F1343" s="75" t="s">
        <v>528</v>
      </c>
      <c r="G1343" s="112">
        <f>SUM(G1344:G1380)/2</f>
        <v>2935844</v>
      </c>
      <c r="H1343" s="112">
        <f>SUM(H1344:H1380)/2</f>
        <v>2929617</v>
      </c>
      <c r="I1343" s="113">
        <f aca="true" t="shared" si="64" ref="I1343:I1380">H1343/G1343*100</f>
        <v>99.78789744959201</v>
      </c>
      <c r="J1343" s="81"/>
      <c r="K1343" s="81"/>
      <c r="L1343" s="7"/>
    </row>
    <row r="1344" spans="1:12" s="86" customFormat="1" ht="17.25" customHeight="1">
      <c r="A1344" s="58"/>
      <c r="B1344" s="59"/>
      <c r="C1344" s="60">
        <v>80101</v>
      </c>
      <c r="D1344" s="59"/>
      <c r="E1344" s="61"/>
      <c r="F1344" s="58" t="s">
        <v>285</v>
      </c>
      <c r="G1344" s="49">
        <f>SUM(G1345:G1358)</f>
        <v>2587235</v>
      </c>
      <c r="H1344" s="49">
        <f>SUM(H1345:H1358)</f>
        <v>2582038</v>
      </c>
      <c r="I1344" s="50">
        <f t="shared" si="64"/>
        <v>99.79912918617752</v>
      </c>
      <c r="J1344" s="84"/>
      <c r="K1344" s="84"/>
      <c r="L1344" s="85"/>
    </row>
    <row r="1345" spans="1:12" s="116" customFormat="1" ht="29.25" customHeight="1">
      <c r="A1345" s="87"/>
      <c r="B1345" s="88"/>
      <c r="C1345" s="115"/>
      <c r="D1345" s="88">
        <v>3020</v>
      </c>
      <c r="E1345" s="90"/>
      <c r="F1345" s="87" t="s">
        <v>22</v>
      </c>
      <c r="G1345" s="120">
        <v>5584</v>
      </c>
      <c r="H1345" s="120">
        <v>5582</v>
      </c>
      <c r="I1345" s="56">
        <f t="shared" si="64"/>
        <v>99.96418338108882</v>
      </c>
      <c r="J1345" s="143" t="s">
        <v>461</v>
      </c>
      <c r="K1345" s="143"/>
      <c r="L1345" s="85"/>
    </row>
    <row r="1346" spans="1:12" s="97" customFormat="1" ht="29.25" customHeight="1">
      <c r="A1346" s="87"/>
      <c r="B1346" s="90"/>
      <c r="C1346" s="130"/>
      <c r="D1346" s="127">
        <v>4010</v>
      </c>
      <c r="E1346" s="90"/>
      <c r="F1346" s="87" t="s">
        <v>24</v>
      </c>
      <c r="G1346" s="120">
        <v>1752455</v>
      </c>
      <c r="H1346" s="120">
        <v>1752224</v>
      </c>
      <c r="I1346" s="56">
        <f t="shared" si="64"/>
        <v>99.98681849177296</v>
      </c>
      <c r="J1346" s="143" t="s">
        <v>478</v>
      </c>
      <c r="K1346" s="143"/>
      <c r="L1346" s="94"/>
    </row>
    <row r="1347" spans="1:12" s="97" customFormat="1" ht="18" customHeight="1">
      <c r="A1347" s="87"/>
      <c r="B1347" s="90"/>
      <c r="C1347" s="130"/>
      <c r="D1347" s="127">
        <v>4040</v>
      </c>
      <c r="E1347" s="90"/>
      <c r="F1347" s="87" t="s">
        <v>26</v>
      </c>
      <c r="G1347" s="120">
        <v>135654</v>
      </c>
      <c r="H1347" s="120">
        <v>135654</v>
      </c>
      <c r="I1347" s="92">
        <f t="shared" si="64"/>
        <v>100</v>
      </c>
      <c r="J1347" s="143" t="s">
        <v>94</v>
      </c>
      <c r="K1347" s="143"/>
      <c r="L1347" s="94"/>
    </row>
    <row r="1348" spans="1:12" s="97" customFormat="1" ht="17.25" customHeight="1">
      <c r="A1348" s="87"/>
      <c r="B1348" s="90"/>
      <c r="C1348" s="130"/>
      <c r="D1348" s="127">
        <v>4110</v>
      </c>
      <c r="E1348" s="90"/>
      <c r="F1348" s="121" t="s">
        <v>28</v>
      </c>
      <c r="G1348" s="123">
        <v>327477</v>
      </c>
      <c r="H1348" s="123">
        <v>327438</v>
      </c>
      <c r="I1348" s="124">
        <f t="shared" si="64"/>
        <v>99.98809076667979</v>
      </c>
      <c r="J1348" s="143" t="s">
        <v>95</v>
      </c>
      <c r="K1348" s="143"/>
      <c r="L1348" s="94"/>
    </row>
    <row r="1349" spans="1:12" s="97" customFormat="1" ht="17.25" customHeight="1">
      <c r="A1349" s="87"/>
      <c r="B1349" s="90"/>
      <c r="C1349" s="130"/>
      <c r="D1349" s="127">
        <v>4120</v>
      </c>
      <c r="E1349" s="90"/>
      <c r="F1349" s="87" t="s">
        <v>30</v>
      </c>
      <c r="G1349" s="120">
        <v>45050</v>
      </c>
      <c r="H1349" s="120">
        <v>45048</v>
      </c>
      <c r="I1349" s="56">
        <f t="shared" si="64"/>
        <v>99.99556048834629</v>
      </c>
      <c r="J1349" s="143" t="s">
        <v>96</v>
      </c>
      <c r="K1349" s="143"/>
      <c r="L1349" s="94"/>
    </row>
    <row r="1350" spans="1:12" s="97" customFormat="1" ht="18" customHeight="1">
      <c r="A1350" s="87"/>
      <c r="B1350" s="90"/>
      <c r="C1350" s="130"/>
      <c r="D1350" s="127">
        <v>4210</v>
      </c>
      <c r="E1350" s="90"/>
      <c r="F1350" s="121" t="s">
        <v>31</v>
      </c>
      <c r="G1350" s="123">
        <v>28929</v>
      </c>
      <c r="H1350" s="123">
        <v>28352</v>
      </c>
      <c r="I1350" s="124">
        <f t="shared" si="64"/>
        <v>98.00546164748177</v>
      </c>
      <c r="J1350" s="143" t="s">
        <v>97</v>
      </c>
      <c r="K1350" s="143"/>
      <c r="L1350" s="94"/>
    </row>
    <row r="1351" spans="1:12" s="97" customFormat="1" ht="18" customHeight="1">
      <c r="A1351" s="87"/>
      <c r="B1351" s="90"/>
      <c r="C1351" s="130"/>
      <c r="D1351" s="127">
        <v>4240</v>
      </c>
      <c r="E1351" s="90"/>
      <c r="F1351" s="87" t="s">
        <v>33</v>
      </c>
      <c r="G1351" s="120">
        <v>8392</v>
      </c>
      <c r="H1351" s="120">
        <v>8322</v>
      </c>
      <c r="I1351" s="92">
        <f t="shared" si="64"/>
        <v>99.16587225929456</v>
      </c>
      <c r="J1351" s="143" t="s">
        <v>112</v>
      </c>
      <c r="K1351" s="143"/>
      <c r="L1351" s="94"/>
    </row>
    <row r="1352" spans="1:12" s="97" customFormat="1" ht="18" customHeight="1">
      <c r="A1352" s="87"/>
      <c r="B1352" s="90"/>
      <c r="C1352" s="130"/>
      <c r="D1352" s="127">
        <v>4260</v>
      </c>
      <c r="E1352" s="90"/>
      <c r="F1352" s="87" t="s">
        <v>35</v>
      </c>
      <c r="G1352" s="120">
        <v>100767</v>
      </c>
      <c r="H1352" s="120">
        <v>96807</v>
      </c>
      <c r="I1352" s="56">
        <f t="shared" si="64"/>
        <v>96.07014201077733</v>
      </c>
      <c r="J1352" s="151" t="s">
        <v>150</v>
      </c>
      <c r="K1352" s="151"/>
      <c r="L1352" s="94"/>
    </row>
    <row r="1353" spans="1:12" s="97" customFormat="1" ht="18" customHeight="1">
      <c r="A1353" s="87"/>
      <c r="B1353" s="88"/>
      <c r="C1353" s="130"/>
      <c r="D1353" s="88">
        <v>4270</v>
      </c>
      <c r="E1353" s="90"/>
      <c r="F1353" s="87" t="s">
        <v>37</v>
      </c>
      <c r="G1353" s="120">
        <v>32788</v>
      </c>
      <c r="H1353" s="120">
        <v>32736</v>
      </c>
      <c r="I1353" s="56">
        <f t="shared" si="64"/>
        <v>99.84140539221667</v>
      </c>
      <c r="J1353" s="143" t="s">
        <v>529</v>
      </c>
      <c r="K1353" s="143"/>
      <c r="L1353" s="94"/>
    </row>
    <row r="1354" spans="1:12" s="97" customFormat="1" ht="18" customHeight="1">
      <c r="A1354" s="87"/>
      <c r="B1354" s="88"/>
      <c r="C1354" s="130"/>
      <c r="D1354" s="88">
        <v>4280</v>
      </c>
      <c r="E1354" s="90"/>
      <c r="F1354" s="87" t="s">
        <v>39</v>
      </c>
      <c r="G1354" s="120">
        <v>3675</v>
      </c>
      <c r="H1354" s="120">
        <v>3655</v>
      </c>
      <c r="I1354" s="56">
        <f t="shared" si="64"/>
        <v>99.45578231292517</v>
      </c>
      <c r="J1354" s="143" t="s">
        <v>40</v>
      </c>
      <c r="K1354" s="143"/>
      <c r="L1354" s="94"/>
    </row>
    <row r="1355" spans="1:12" s="97" customFormat="1" ht="18" customHeight="1">
      <c r="A1355" s="87"/>
      <c r="B1355" s="88"/>
      <c r="C1355" s="130"/>
      <c r="D1355" s="88">
        <v>4300</v>
      </c>
      <c r="E1355" s="90"/>
      <c r="F1355" s="87" t="s">
        <v>41</v>
      </c>
      <c r="G1355" s="120">
        <v>29221</v>
      </c>
      <c r="H1355" s="120">
        <v>29029</v>
      </c>
      <c r="I1355" s="56">
        <f t="shared" si="64"/>
        <v>99.34293829779953</v>
      </c>
      <c r="J1355" s="143" t="s">
        <v>512</v>
      </c>
      <c r="K1355" s="143"/>
      <c r="L1355" s="94"/>
    </row>
    <row r="1356" spans="1:12" s="97" customFormat="1" ht="17.25" customHeight="1">
      <c r="A1356" s="87"/>
      <c r="B1356" s="88"/>
      <c r="C1356" s="130"/>
      <c r="D1356" s="88">
        <v>4410</v>
      </c>
      <c r="E1356" s="90"/>
      <c r="F1356" s="87" t="s">
        <v>43</v>
      </c>
      <c r="G1356" s="120">
        <v>936</v>
      </c>
      <c r="H1356" s="120">
        <v>896</v>
      </c>
      <c r="I1356" s="56">
        <f t="shared" si="64"/>
        <v>95.72649572649573</v>
      </c>
      <c r="J1356" s="143" t="s">
        <v>158</v>
      </c>
      <c r="K1356" s="143"/>
      <c r="L1356" s="94"/>
    </row>
    <row r="1357" spans="1:12" s="97" customFormat="1" ht="17.25" customHeight="1">
      <c r="A1357" s="87"/>
      <c r="B1357" s="88"/>
      <c r="C1357" s="130"/>
      <c r="D1357" s="88">
        <v>4430</v>
      </c>
      <c r="E1357" s="90"/>
      <c r="F1357" s="87" t="s">
        <v>45</v>
      </c>
      <c r="G1357" s="120">
        <v>2991</v>
      </c>
      <c r="H1357" s="120">
        <v>2979</v>
      </c>
      <c r="I1357" s="56">
        <f t="shared" si="64"/>
        <v>99.5987963891675</v>
      </c>
      <c r="J1357" s="143" t="s">
        <v>468</v>
      </c>
      <c r="K1357" s="143"/>
      <c r="L1357" s="94"/>
    </row>
    <row r="1358" spans="1:12" s="97" customFormat="1" ht="18" customHeight="1">
      <c r="A1358" s="87"/>
      <c r="B1358" s="88"/>
      <c r="C1358" s="130"/>
      <c r="D1358" s="88">
        <v>4440</v>
      </c>
      <c r="E1358" s="90"/>
      <c r="F1358" s="87" t="s">
        <v>47</v>
      </c>
      <c r="G1358" s="258">
        <v>113316</v>
      </c>
      <c r="H1358" s="258">
        <v>113316</v>
      </c>
      <c r="I1358" s="56">
        <f t="shared" si="64"/>
        <v>100</v>
      </c>
      <c r="J1358" s="143" t="s">
        <v>106</v>
      </c>
      <c r="K1358" s="143"/>
      <c r="L1358" s="94"/>
    </row>
    <row r="1359" spans="1:12" s="95" customFormat="1" ht="21" customHeight="1">
      <c r="A1359" s="58"/>
      <c r="B1359" s="59"/>
      <c r="C1359" s="67">
        <v>80146</v>
      </c>
      <c r="D1359" s="59"/>
      <c r="E1359" s="61"/>
      <c r="F1359" s="58" t="s">
        <v>53</v>
      </c>
      <c r="G1359" s="259">
        <f>SUM(G1360:G1365)</f>
        <v>72199</v>
      </c>
      <c r="H1359" s="259">
        <f>SUM(H1360:H1365)</f>
        <v>72034</v>
      </c>
      <c r="I1359" s="50">
        <f t="shared" si="64"/>
        <v>99.77146497873932</v>
      </c>
      <c r="J1359" s="153"/>
      <c r="K1359" s="153"/>
      <c r="L1359" s="94"/>
    </row>
    <row r="1360" spans="1:12" s="95" customFormat="1" ht="30.75" customHeight="1">
      <c r="A1360" s="87"/>
      <c r="B1360" s="90"/>
      <c r="C1360" s="126"/>
      <c r="D1360" s="127">
        <v>4010</v>
      </c>
      <c r="E1360" s="90"/>
      <c r="F1360" s="87" t="s">
        <v>24</v>
      </c>
      <c r="G1360" s="120">
        <v>52565</v>
      </c>
      <c r="H1360" s="120">
        <v>52431</v>
      </c>
      <c r="I1360" s="56">
        <f t="shared" si="64"/>
        <v>99.74507752306668</v>
      </c>
      <c r="J1360" s="143" t="s">
        <v>470</v>
      </c>
      <c r="K1360" s="143"/>
      <c r="L1360" s="94"/>
    </row>
    <row r="1361" spans="1:12" s="95" customFormat="1" ht="17.25" customHeight="1">
      <c r="A1361" s="87"/>
      <c r="B1361" s="88"/>
      <c r="C1361" s="126"/>
      <c r="D1361" s="88">
        <v>4110</v>
      </c>
      <c r="E1361" s="90"/>
      <c r="F1361" s="87" t="s">
        <v>28</v>
      </c>
      <c r="G1361" s="120">
        <v>9149</v>
      </c>
      <c r="H1361" s="120">
        <v>9146</v>
      </c>
      <c r="I1361" s="56">
        <f t="shared" si="64"/>
        <v>99.96720953109629</v>
      </c>
      <c r="J1361" s="143" t="s">
        <v>95</v>
      </c>
      <c r="K1361" s="143"/>
      <c r="L1361" s="94"/>
    </row>
    <row r="1362" spans="1:12" s="95" customFormat="1" ht="17.25" customHeight="1">
      <c r="A1362" s="87"/>
      <c r="B1362" s="88"/>
      <c r="C1362" s="126"/>
      <c r="D1362" s="88">
        <v>4120</v>
      </c>
      <c r="E1362" s="90"/>
      <c r="F1362" s="87" t="s">
        <v>463</v>
      </c>
      <c r="G1362" s="120">
        <v>1285</v>
      </c>
      <c r="H1362" s="120">
        <v>1259</v>
      </c>
      <c r="I1362" s="56">
        <f t="shared" si="64"/>
        <v>97.97665369649805</v>
      </c>
      <c r="J1362" s="143" t="s">
        <v>96</v>
      </c>
      <c r="K1362" s="143"/>
      <c r="L1362" s="94"/>
    </row>
    <row r="1363" spans="1:12" s="95" customFormat="1" ht="17.25" customHeight="1">
      <c r="A1363" s="87"/>
      <c r="B1363" s="88"/>
      <c r="C1363" s="126"/>
      <c r="D1363" s="88">
        <v>4210</v>
      </c>
      <c r="E1363" s="90"/>
      <c r="F1363" s="87" t="s">
        <v>31</v>
      </c>
      <c r="G1363" s="120">
        <v>1500</v>
      </c>
      <c r="H1363" s="120">
        <v>1499</v>
      </c>
      <c r="I1363" s="56">
        <f t="shared" si="64"/>
        <v>99.93333333333332</v>
      </c>
      <c r="J1363" s="143" t="s">
        <v>471</v>
      </c>
      <c r="K1363" s="143"/>
      <c r="L1363" s="94"/>
    </row>
    <row r="1364" spans="1:12" s="95" customFormat="1" ht="30" customHeight="1">
      <c r="A1364" s="87"/>
      <c r="B1364" s="88"/>
      <c r="C1364" s="126"/>
      <c r="D1364" s="88">
        <v>4300</v>
      </c>
      <c r="E1364" s="90"/>
      <c r="F1364" s="87" t="s">
        <v>41</v>
      </c>
      <c r="G1364" s="120">
        <v>5600</v>
      </c>
      <c r="H1364" s="120">
        <f>5600-1</f>
        <v>5599</v>
      </c>
      <c r="I1364" s="56">
        <f t="shared" si="64"/>
        <v>99.98214285714285</v>
      </c>
      <c r="J1364" s="143" t="s">
        <v>530</v>
      </c>
      <c r="K1364" s="143"/>
      <c r="L1364" s="94"/>
    </row>
    <row r="1365" spans="1:12" s="95" customFormat="1" ht="30.75" customHeight="1">
      <c r="A1365" s="87"/>
      <c r="B1365" s="88"/>
      <c r="C1365" s="126"/>
      <c r="D1365" s="88">
        <v>4410</v>
      </c>
      <c r="E1365" s="90"/>
      <c r="F1365" s="87" t="s">
        <v>67</v>
      </c>
      <c r="G1365" s="120">
        <v>2100</v>
      </c>
      <c r="H1365" s="120">
        <v>2100</v>
      </c>
      <c r="I1365" s="56">
        <f t="shared" si="64"/>
        <v>100</v>
      </c>
      <c r="J1365" s="143" t="s">
        <v>405</v>
      </c>
      <c r="K1365" s="143"/>
      <c r="L1365" s="94"/>
    </row>
    <row r="1366" spans="1:12" s="95" customFormat="1" ht="18" customHeight="1">
      <c r="A1366" s="58"/>
      <c r="B1366" s="59"/>
      <c r="C1366" s="246">
        <v>85154</v>
      </c>
      <c r="D1366" s="59"/>
      <c r="E1366" s="61"/>
      <c r="F1366" s="58" t="s">
        <v>135</v>
      </c>
      <c r="G1366" s="134">
        <f>SUM(G1367:G1371)</f>
        <v>5118</v>
      </c>
      <c r="H1366" s="134">
        <f>SUM(H1367:H1371)</f>
        <v>5117</v>
      </c>
      <c r="I1366" s="83">
        <f t="shared" si="64"/>
        <v>99.98046111762407</v>
      </c>
      <c r="J1366" s="153"/>
      <c r="K1366" s="153"/>
      <c r="L1366" s="94"/>
    </row>
    <row r="1367" spans="1:12" s="95" customFormat="1" ht="18" customHeight="1">
      <c r="A1367" s="87"/>
      <c r="B1367" s="88"/>
      <c r="C1367" s="239"/>
      <c r="D1367" s="265">
        <v>4110</v>
      </c>
      <c r="E1367" s="90"/>
      <c r="F1367" s="245" t="s">
        <v>28</v>
      </c>
      <c r="G1367" s="137">
        <v>515</v>
      </c>
      <c r="H1367" s="268">
        <v>515</v>
      </c>
      <c r="I1367" s="92">
        <f t="shared" si="64"/>
        <v>100</v>
      </c>
      <c r="J1367" s="121" t="s">
        <v>136</v>
      </c>
      <c r="K1367" s="121"/>
      <c r="L1367" s="94"/>
    </row>
    <row r="1368" spans="1:12" s="95" customFormat="1" ht="18" customHeight="1">
      <c r="A1368" s="87"/>
      <c r="B1368" s="88"/>
      <c r="C1368" s="239"/>
      <c r="D1368" s="265">
        <v>4120</v>
      </c>
      <c r="E1368" s="90"/>
      <c r="F1368" s="184" t="s">
        <v>30</v>
      </c>
      <c r="G1368" s="222">
        <v>71</v>
      </c>
      <c r="H1368" s="269">
        <v>70</v>
      </c>
      <c r="I1368" s="133">
        <f t="shared" si="64"/>
        <v>98.59154929577466</v>
      </c>
      <c r="J1368" s="270"/>
      <c r="K1368" s="270"/>
      <c r="L1368" s="94"/>
    </row>
    <row r="1369" spans="1:12" s="95" customFormat="1" ht="18" customHeight="1">
      <c r="A1369" s="87"/>
      <c r="B1369" s="88"/>
      <c r="C1369" s="239"/>
      <c r="D1369" s="265">
        <v>4210</v>
      </c>
      <c r="E1369" s="90"/>
      <c r="F1369" s="245" t="s">
        <v>31</v>
      </c>
      <c r="G1369" s="222">
        <v>275</v>
      </c>
      <c r="H1369" s="269">
        <v>275</v>
      </c>
      <c r="I1369" s="92">
        <f t="shared" si="64"/>
        <v>100</v>
      </c>
      <c r="J1369" s="270"/>
      <c r="K1369" s="270"/>
      <c r="L1369" s="94"/>
    </row>
    <row r="1370" spans="1:12" s="95" customFormat="1" ht="18" customHeight="1">
      <c r="A1370" s="87"/>
      <c r="B1370" s="88"/>
      <c r="C1370" s="239"/>
      <c r="D1370" s="265">
        <v>4220</v>
      </c>
      <c r="E1370" s="90"/>
      <c r="F1370" s="245" t="s">
        <v>63</v>
      </c>
      <c r="G1370" s="222">
        <v>1265</v>
      </c>
      <c r="H1370" s="269">
        <v>1265</v>
      </c>
      <c r="I1370" s="92">
        <f t="shared" si="64"/>
        <v>100</v>
      </c>
      <c r="J1370" s="270"/>
      <c r="K1370" s="270"/>
      <c r="L1370" s="94"/>
    </row>
    <row r="1371" spans="1:12" s="95" customFormat="1" ht="18.75" customHeight="1">
      <c r="A1371" s="87"/>
      <c r="B1371" s="88"/>
      <c r="C1371" s="239"/>
      <c r="D1371" s="248">
        <v>4300</v>
      </c>
      <c r="E1371" s="90"/>
      <c r="F1371" s="249" t="s">
        <v>41</v>
      </c>
      <c r="G1371" s="271">
        <v>2992</v>
      </c>
      <c r="H1371" s="272">
        <v>2992</v>
      </c>
      <c r="I1371" s="92">
        <f t="shared" si="64"/>
        <v>100</v>
      </c>
      <c r="J1371" s="270"/>
      <c r="K1371" s="270"/>
      <c r="L1371" s="94"/>
    </row>
    <row r="1372" spans="1:12" s="95" customFormat="1" ht="17.25" customHeight="1">
      <c r="A1372" s="58"/>
      <c r="B1372" s="59"/>
      <c r="C1372" s="60">
        <v>85401</v>
      </c>
      <c r="D1372" s="59"/>
      <c r="E1372" s="61"/>
      <c r="F1372" s="58" t="s">
        <v>104</v>
      </c>
      <c r="G1372" s="49">
        <f>SUM(G1373:G1378)</f>
        <v>256909</v>
      </c>
      <c r="H1372" s="49">
        <f>SUM(H1373:H1378)</f>
        <v>256431</v>
      </c>
      <c r="I1372" s="50">
        <f t="shared" si="64"/>
        <v>99.81394190160718</v>
      </c>
      <c r="J1372" s="103"/>
      <c r="K1372" s="103"/>
      <c r="L1372" s="94"/>
    </row>
    <row r="1373" spans="1:12" s="116" customFormat="1" ht="18" customHeight="1">
      <c r="A1373" s="87"/>
      <c r="B1373" s="88"/>
      <c r="C1373" s="115"/>
      <c r="D1373" s="88">
        <v>3020</v>
      </c>
      <c r="E1373" s="90"/>
      <c r="F1373" s="87" t="s">
        <v>22</v>
      </c>
      <c r="G1373" s="120">
        <v>1471</v>
      </c>
      <c r="H1373" s="120">
        <v>1396</v>
      </c>
      <c r="I1373" s="92">
        <f t="shared" si="64"/>
        <v>94.90142760027193</v>
      </c>
      <c r="J1373" s="143" t="s">
        <v>121</v>
      </c>
      <c r="K1373" s="143"/>
      <c r="L1373" s="85"/>
    </row>
    <row r="1374" spans="1:12" s="97" customFormat="1" ht="30.75" customHeight="1">
      <c r="A1374" s="87"/>
      <c r="B1374" s="88"/>
      <c r="C1374" s="129"/>
      <c r="D1374" s="88">
        <v>4010</v>
      </c>
      <c r="E1374" s="90"/>
      <c r="F1374" s="87" t="s">
        <v>24</v>
      </c>
      <c r="G1374" s="120">
        <v>193604</v>
      </c>
      <c r="H1374" s="120">
        <f>193440-1</f>
        <v>193439</v>
      </c>
      <c r="I1374" s="92">
        <f t="shared" si="64"/>
        <v>99.9147744881304</v>
      </c>
      <c r="J1374" s="143" t="s">
        <v>473</v>
      </c>
      <c r="K1374" s="143"/>
      <c r="L1374" s="94"/>
    </row>
    <row r="1375" spans="1:12" s="97" customFormat="1" ht="17.25" customHeight="1">
      <c r="A1375" s="87"/>
      <c r="B1375" s="88"/>
      <c r="C1375" s="130"/>
      <c r="D1375" s="88">
        <v>4040</v>
      </c>
      <c r="E1375" s="90"/>
      <c r="F1375" s="87" t="s">
        <v>26</v>
      </c>
      <c r="G1375" s="120">
        <v>12829</v>
      </c>
      <c r="H1375" s="120">
        <v>12808</v>
      </c>
      <c r="I1375" s="56">
        <f t="shared" si="64"/>
        <v>99.83630836386313</v>
      </c>
      <c r="J1375" s="143" t="s">
        <v>94</v>
      </c>
      <c r="K1375" s="143"/>
      <c r="L1375" s="94"/>
    </row>
    <row r="1376" spans="1:12" s="97" customFormat="1" ht="16.5" customHeight="1">
      <c r="A1376" s="87"/>
      <c r="B1376" s="88"/>
      <c r="C1376" s="130"/>
      <c r="D1376" s="88">
        <v>4110</v>
      </c>
      <c r="E1376" s="90"/>
      <c r="F1376" s="87" t="s">
        <v>28</v>
      </c>
      <c r="G1376" s="120">
        <v>33380</v>
      </c>
      <c r="H1376" s="120">
        <v>33319</v>
      </c>
      <c r="I1376" s="56">
        <f t="shared" si="64"/>
        <v>99.81725584182145</v>
      </c>
      <c r="J1376" s="143" t="s">
        <v>95</v>
      </c>
      <c r="K1376" s="143"/>
      <c r="L1376" s="94"/>
    </row>
    <row r="1377" spans="1:12" s="97" customFormat="1" ht="17.25" customHeight="1">
      <c r="A1377" s="87"/>
      <c r="B1377" s="88"/>
      <c r="C1377" s="130"/>
      <c r="D1377" s="88">
        <v>4120</v>
      </c>
      <c r="E1377" s="90"/>
      <c r="F1377" s="87" t="s">
        <v>30</v>
      </c>
      <c r="G1377" s="120">
        <v>4621</v>
      </c>
      <c r="H1377" s="120">
        <v>4488</v>
      </c>
      <c r="I1377" s="56">
        <f t="shared" si="64"/>
        <v>97.12183510062758</v>
      </c>
      <c r="J1377" s="143" t="s">
        <v>96</v>
      </c>
      <c r="K1377" s="143"/>
      <c r="L1377" s="94"/>
    </row>
    <row r="1378" spans="1:12" s="95" customFormat="1" ht="18" customHeight="1">
      <c r="A1378" s="87"/>
      <c r="B1378" s="88"/>
      <c r="C1378" s="104"/>
      <c r="D1378" s="88">
        <v>4440</v>
      </c>
      <c r="E1378" s="90"/>
      <c r="F1378" s="87" t="s">
        <v>47</v>
      </c>
      <c r="G1378" s="120">
        <v>11004</v>
      </c>
      <c r="H1378" s="120">
        <v>10981</v>
      </c>
      <c r="I1378" s="92">
        <f t="shared" si="64"/>
        <v>99.79098509632861</v>
      </c>
      <c r="J1378" s="143" t="s">
        <v>106</v>
      </c>
      <c r="K1378" s="143"/>
      <c r="L1378" s="94"/>
    </row>
    <row r="1379" spans="1:12" s="95" customFormat="1" ht="45.75" customHeight="1">
      <c r="A1379" s="58"/>
      <c r="B1379" s="59"/>
      <c r="C1379" s="99">
        <v>85412</v>
      </c>
      <c r="D1379" s="59"/>
      <c r="E1379" s="61"/>
      <c r="F1379" s="58" t="s">
        <v>474</v>
      </c>
      <c r="G1379" s="134">
        <f>SUM(G1380)</f>
        <v>14383</v>
      </c>
      <c r="H1379" s="134">
        <f>SUM(H1380)</f>
        <v>13997</v>
      </c>
      <c r="I1379" s="83">
        <f t="shared" si="64"/>
        <v>97.3162761593548</v>
      </c>
      <c r="J1379" s="153"/>
      <c r="K1379" s="153"/>
      <c r="L1379" s="94"/>
    </row>
    <row r="1380" spans="1:12" s="95" customFormat="1" ht="21" customHeight="1">
      <c r="A1380" s="87"/>
      <c r="B1380" s="88"/>
      <c r="C1380" s="99"/>
      <c r="D1380" s="88">
        <v>4300</v>
      </c>
      <c r="E1380" s="90"/>
      <c r="F1380" s="87" t="s">
        <v>41</v>
      </c>
      <c r="G1380" s="120">
        <v>14383</v>
      </c>
      <c r="H1380" s="120">
        <v>13997</v>
      </c>
      <c r="I1380" s="56">
        <f t="shared" si="64"/>
        <v>97.3162761593548</v>
      </c>
      <c r="J1380" s="148" t="s">
        <v>475</v>
      </c>
      <c r="K1380" s="148"/>
      <c r="L1380" s="94"/>
    </row>
    <row r="1381" spans="1:12" s="12" customFormat="1" ht="17.25" customHeight="1">
      <c r="A1381" s="105"/>
      <c r="B1381" s="105"/>
      <c r="C1381" s="106"/>
      <c r="D1381" s="105"/>
      <c r="E1381" s="107"/>
      <c r="F1381" s="105"/>
      <c r="G1381" s="108"/>
      <c r="H1381" s="108"/>
      <c r="I1381" s="50"/>
      <c r="J1381" s="109"/>
      <c r="K1381" s="109"/>
      <c r="L1381" s="7"/>
    </row>
    <row r="1382" spans="1:12" s="82" customFormat="1" ht="17.25" customHeight="1">
      <c r="A1382" s="75" t="s">
        <v>531</v>
      </c>
      <c r="B1382" s="75"/>
      <c r="C1382" s="110"/>
      <c r="D1382" s="75"/>
      <c r="E1382" s="111"/>
      <c r="F1382" s="75" t="s">
        <v>532</v>
      </c>
      <c r="G1382" s="112">
        <f>SUM(G1383:G1406)/2</f>
        <v>622138</v>
      </c>
      <c r="H1382" s="112">
        <f>SUM(H1383:H1406)/2</f>
        <v>620644</v>
      </c>
      <c r="I1382" s="113">
        <f aca="true" t="shared" si="65" ref="I1382:I1406">H1382/G1382*100</f>
        <v>99.75986035252629</v>
      </c>
      <c r="J1382" s="81"/>
      <c r="K1382" s="81"/>
      <c r="L1382" s="7"/>
    </row>
    <row r="1383" spans="1:12" s="86" customFormat="1" ht="18.75" customHeight="1">
      <c r="A1383" s="58"/>
      <c r="B1383" s="59"/>
      <c r="C1383" s="60">
        <v>80101</v>
      </c>
      <c r="D1383" s="59"/>
      <c r="E1383" s="61"/>
      <c r="F1383" s="58" t="s">
        <v>285</v>
      </c>
      <c r="G1383" s="49">
        <f>SUM(G1384:G1396)</f>
        <v>597699</v>
      </c>
      <c r="H1383" s="49">
        <f>SUM(H1384:H1396)</f>
        <v>596571</v>
      </c>
      <c r="I1383" s="50">
        <f t="shared" si="65"/>
        <v>99.81127624439726</v>
      </c>
      <c r="J1383" s="84"/>
      <c r="K1383" s="84"/>
      <c r="L1383" s="85"/>
    </row>
    <row r="1384" spans="1:12" s="116" customFormat="1" ht="30" customHeight="1">
      <c r="A1384" s="87"/>
      <c r="B1384" s="88"/>
      <c r="C1384" s="115"/>
      <c r="D1384" s="88">
        <v>3020</v>
      </c>
      <c r="E1384" s="90"/>
      <c r="F1384" s="87" t="s">
        <v>22</v>
      </c>
      <c r="G1384" s="120">
        <v>1300</v>
      </c>
      <c r="H1384" s="120">
        <v>1300</v>
      </c>
      <c r="I1384" s="92">
        <f t="shared" si="65"/>
        <v>100</v>
      </c>
      <c r="J1384" s="143" t="s">
        <v>461</v>
      </c>
      <c r="K1384" s="143"/>
      <c r="L1384" s="85"/>
    </row>
    <row r="1385" spans="1:12" s="97" customFormat="1" ht="30.75" customHeight="1">
      <c r="A1385" s="87"/>
      <c r="B1385" s="90"/>
      <c r="C1385" s="130"/>
      <c r="D1385" s="127">
        <v>4010</v>
      </c>
      <c r="E1385" s="90"/>
      <c r="F1385" s="87" t="s">
        <v>24</v>
      </c>
      <c r="G1385" s="120">
        <v>395765</v>
      </c>
      <c r="H1385" s="120">
        <v>395556</v>
      </c>
      <c r="I1385" s="56">
        <f t="shared" si="65"/>
        <v>99.94719088347883</v>
      </c>
      <c r="J1385" s="143" t="s">
        <v>478</v>
      </c>
      <c r="K1385" s="143"/>
      <c r="L1385" s="94"/>
    </row>
    <row r="1386" spans="1:12" s="97" customFormat="1" ht="18" customHeight="1">
      <c r="A1386" s="87"/>
      <c r="B1386" s="88"/>
      <c r="C1386" s="130"/>
      <c r="D1386" s="88">
        <v>4040</v>
      </c>
      <c r="E1386" s="90"/>
      <c r="F1386" s="87" t="s">
        <v>26</v>
      </c>
      <c r="G1386" s="120">
        <v>28766</v>
      </c>
      <c r="H1386" s="120">
        <v>28766</v>
      </c>
      <c r="I1386" s="56">
        <f t="shared" si="65"/>
        <v>100</v>
      </c>
      <c r="J1386" s="143" t="s">
        <v>94</v>
      </c>
      <c r="K1386" s="143"/>
      <c r="L1386" s="94"/>
    </row>
    <row r="1387" spans="1:12" s="97" customFormat="1" ht="18" customHeight="1">
      <c r="A1387" s="87"/>
      <c r="B1387" s="88"/>
      <c r="C1387" s="130"/>
      <c r="D1387" s="88">
        <v>4110</v>
      </c>
      <c r="E1387" s="90"/>
      <c r="F1387" s="87" t="s">
        <v>28</v>
      </c>
      <c r="G1387" s="120">
        <v>73350</v>
      </c>
      <c r="H1387" s="120">
        <v>73328</v>
      </c>
      <c r="I1387" s="56">
        <f t="shared" si="65"/>
        <v>99.97000681663259</v>
      </c>
      <c r="J1387" s="143" t="s">
        <v>95</v>
      </c>
      <c r="K1387" s="143"/>
      <c r="L1387" s="94"/>
    </row>
    <row r="1388" spans="1:12" s="97" customFormat="1" ht="18.75" customHeight="1">
      <c r="A1388" s="87"/>
      <c r="B1388" s="88"/>
      <c r="C1388" s="130"/>
      <c r="D1388" s="88">
        <v>4120</v>
      </c>
      <c r="E1388" s="90"/>
      <c r="F1388" s="87" t="s">
        <v>463</v>
      </c>
      <c r="G1388" s="120">
        <v>10012</v>
      </c>
      <c r="H1388" s="120">
        <v>10011</v>
      </c>
      <c r="I1388" s="56">
        <f t="shared" si="65"/>
        <v>99.99001198561726</v>
      </c>
      <c r="J1388" s="143" t="s">
        <v>96</v>
      </c>
      <c r="K1388" s="143"/>
      <c r="L1388" s="94"/>
    </row>
    <row r="1389" spans="1:12" s="97" customFormat="1" ht="17.25" customHeight="1">
      <c r="A1389" s="87"/>
      <c r="B1389" s="88"/>
      <c r="C1389" s="130"/>
      <c r="D1389" s="88">
        <v>4210</v>
      </c>
      <c r="E1389" s="90"/>
      <c r="F1389" s="87" t="s">
        <v>31</v>
      </c>
      <c r="G1389" s="120">
        <v>28286</v>
      </c>
      <c r="H1389" s="120">
        <v>28284</v>
      </c>
      <c r="I1389" s="56">
        <f t="shared" si="65"/>
        <v>99.99292936434986</v>
      </c>
      <c r="J1389" s="143" t="s">
        <v>369</v>
      </c>
      <c r="K1389" s="143"/>
      <c r="L1389" s="94"/>
    </row>
    <row r="1390" spans="1:12" s="97" customFormat="1" ht="18" customHeight="1">
      <c r="A1390" s="87"/>
      <c r="B1390" s="88"/>
      <c r="C1390" s="130"/>
      <c r="D1390" s="88">
        <v>4240</v>
      </c>
      <c r="E1390" s="90"/>
      <c r="F1390" s="87" t="s">
        <v>33</v>
      </c>
      <c r="G1390" s="120">
        <v>1059</v>
      </c>
      <c r="H1390" s="120">
        <v>1055</v>
      </c>
      <c r="I1390" s="56">
        <f t="shared" si="65"/>
        <v>99.6222851746931</v>
      </c>
      <c r="J1390" s="143" t="s">
        <v>507</v>
      </c>
      <c r="K1390" s="143"/>
      <c r="L1390" s="94"/>
    </row>
    <row r="1391" spans="1:12" s="97" customFormat="1" ht="18" customHeight="1">
      <c r="A1391" s="87"/>
      <c r="B1391" s="88"/>
      <c r="C1391" s="130"/>
      <c r="D1391" s="88">
        <v>4260</v>
      </c>
      <c r="E1391" s="90"/>
      <c r="F1391" s="87" t="s">
        <v>35</v>
      </c>
      <c r="G1391" s="120">
        <v>11980</v>
      </c>
      <c r="H1391" s="120">
        <v>11122</v>
      </c>
      <c r="I1391" s="56">
        <f t="shared" si="65"/>
        <v>92.83806343906511</v>
      </c>
      <c r="J1391" s="151" t="s">
        <v>358</v>
      </c>
      <c r="K1391" s="151"/>
      <c r="L1391" s="94"/>
    </row>
    <row r="1392" spans="1:12" s="97" customFormat="1" ht="17.25" customHeight="1">
      <c r="A1392" s="87"/>
      <c r="B1392" s="88"/>
      <c r="C1392" s="130"/>
      <c r="D1392" s="88">
        <v>4270</v>
      </c>
      <c r="E1392" s="90"/>
      <c r="F1392" s="87" t="s">
        <v>37</v>
      </c>
      <c r="G1392" s="120">
        <v>3428</v>
      </c>
      <c r="H1392" s="120">
        <v>3420</v>
      </c>
      <c r="I1392" s="92">
        <f t="shared" si="65"/>
        <v>99.76662777129522</v>
      </c>
      <c r="J1392" s="143" t="s">
        <v>501</v>
      </c>
      <c r="K1392" s="143"/>
      <c r="L1392" s="94"/>
    </row>
    <row r="1393" spans="1:12" s="97" customFormat="1" ht="17.25" customHeight="1">
      <c r="A1393" s="87"/>
      <c r="B1393" s="88"/>
      <c r="C1393" s="130"/>
      <c r="D1393" s="88">
        <v>4280</v>
      </c>
      <c r="E1393" s="90"/>
      <c r="F1393" s="121" t="s">
        <v>39</v>
      </c>
      <c r="G1393" s="123">
        <v>847</v>
      </c>
      <c r="H1393" s="123">
        <v>827</v>
      </c>
      <c r="I1393" s="133">
        <f t="shared" si="65"/>
        <v>97.63872491145219</v>
      </c>
      <c r="J1393" s="148" t="s">
        <v>40</v>
      </c>
      <c r="K1393" s="148"/>
      <c r="L1393" s="94"/>
    </row>
    <row r="1394" spans="1:12" s="97" customFormat="1" ht="18" customHeight="1">
      <c r="A1394" s="87"/>
      <c r="B1394" s="88"/>
      <c r="C1394" s="130"/>
      <c r="D1394" s="88">
        <v>4300</v>
      </c>
      <c r="E1394" s="90"/>
      <c r="F1394" s="121" t="s">
        <v>41</v>
      </c>
      <c r="G1394" s="123">
        <v>18529</v>
      </c>
      <c r="H1394" s="123">
        <v>18526</v>
      </c>
      <c r="I1394" s="133">
        <f t="shared" si="65"/>
        <v>99.98380916401317</v>
      </c>
      <c r="J1394" s="143" t="s">
        <v>512</v>
      </c>
      <c r="K1394" s="143"/>
      <c r="L1394" s="94"/>
    </row>
    <row r="1395" spans="1:12" s="97" customFormat="1" ht="18.75" customHeight="1">
      <c r="A1395" s="87"/>
      <c r="B1395" s="88"/>
      <c r="C1395" s="130"/>
      <c r="D1395" s="88">
        <v>4430</v>
      </c>
      <c r="E1395" s="90"/>
      <c r="F1395" s="87" t="s">
        <v>45</v>
      </c>
      <c r="G1395" s="120">
        <v>822</v>
      </c>
      <c r="H1395" s="120">
        <v>821</v>
      </c>
      <c r="I1395" s="273">
        <f t="shared" si="65"/>
        <v>99.87834549878345</v>
      </c>
      <c r="J1395" s="143" t="s">
        <v>468</v>
      </c>
      <c r="K1395" s="143"/>
      <c r="L1395" s="94"/>
    </row>
    <row r="1396" spans="1:12" s="97" customFormat="1" ht="21" customHeight="1">
      <c r="A1396" s="87"/>
      <c r="B1396" s="88"/>
      <c r="C1396" s="104"/>
      <c r="D1396" s="88">
        <v>4440</v>
      </c>
      <c r="E1396" s="90"/>
      <c r="F1396" s="87" t="s">
        <v>47</v>
      </c>
      <c r="G1396" s="120">
        <v>23555</v>
      </c>
      <c r="H1396" s="120">
        <v>23555</v>
      </c>
      <c r="I1396" s="56">
        <f t="shared" si="65"/>
        <v>100</v>
      </c>
      <c r="J1396" s="143" t="s">
        <v>106</v>
      </c>
      <c r="K1396" s="143"/>
      <c r="L1396" s="94"/>
    </row>
    <row r="1397" spans="1:12" s="95" customFormat="1" ht="18.75" customHeight="1">
      <c r="A1397" s="58"/>
      <c r="B1397" s="59"/>
      <c r="C1397" s="67">
        <v>80146</v>
      </c>
      <c r="D1397" s="59"/>
      <c r="E1397" s="61"/>
      <c r="F1397" s="58" t="s">
        <v>53</v>
      </c>
      <c r="G1397" s="259">
        <f>SUM(G1398)</f>
        <v>1100</v>
      </c>
      <c r="H1397" s="259">
        <f>SUM(H1398)</f>
        <v>900</v>
      </c>
      <c r="I1397" s="50">
        <f t="shared" si="65"/>
        <v>81.81818181818183</v>
      </c>
      <c r="J1397" s="153"/>
      <c r="K1397" s="153"/>
      <c r="L1397" s="94"/>
    </row>
    <row r="1398" spans="1:12" s="95" customFormat="1" ht="32.25" customHeight="1">
      <c r="A1398" s="87"/>
      <c r="B1398" s="90"/>
      <c r="C1398" s="96"/>
      <c r="D1398" s="127">
        <v>4300</v>
      </c>
      <c r="E1398" s="90"/>
      <c r="F1398" s="87" t="s">
        <v>41</v>
      </c>
      <c r="G1398" s="120">
        <v>1100</v>
      </c>
      <c r="H1398" s="120">
        <v>900</v>
      </c>
      <c r="I1398" s="56">
        <f t="shared" si="65"/>
        <v>81.81818181818183</v>
      </c>
      <c r="J1398" s="143" t="s">
        <v>134</v>
      </c>
      <c r="K1398" s="143"/>
      <c r="L1398" s="94"/>
    </row>
    <row r="1399" spans="1:12" s="95" customFormat="1" ht="18" customHeight="1">
      <c r="A1399" s="58"/>
      <c r="B1399" s="59"/>
      <c r="C1399" s="60">
        <v>85401</v>
      </c>
      <c r="D1399" s="59"/>
      <c r="E1399" s="61"/>
      <c r="F1399" s="100" t="s">
        <v>104</v>
      </c>
      <c r="G1399" s="101">
        <f>SUM(G1400:G1404)</f>
        <v>19979</v>
      </c>
      <c r="H1399" s="101">
        <f>SUM(H1400:H1404)</f>
        <v>19813</v>
      </c>
      <c r="I1399" s="71">
        <f t="shared" si="65"/>
        <v>99.16912758396316</v>
      </c>
      <c r="J1399" s="103"/>
      <c r="K1399" s="103"/>
      <c r="L1399" s="94"/>
    </row>
    <row r="1400" spans="1:12" s="95" customFormat="1" ht="32.25" customHeight="1">
      <c r="A1400" s="58"/>
      <c r="B1400" s="59"/>
      <c r="C1400" s="115"/>
      <c r="D1400" s="88">
        <v>4010</v>
      </c>
      <c r="E1400" s="90"/>
      <c r="F1400" s="87" t="s">
        <v>447</v>
      </c>
      <c r="G1400" s="120">
        <v>14859</v>
      </c>
      <c r="H1400" s="120">
        <v>14740</v>
      </c>
      <c r="I1400" s="56">
        <f t="shared" si="65"/>
        <v>99.19913856921731</v>
      </c>
      <c r="J1400" s="143" t="s">
        <v>473</v>
      </c>
      <c r="K1400" s="143"/>
      <c r="L1400" s="94"/>
    </row>
    <row r="1401" spans="1:12" s="95" customFormat="1" ht="18" customHeight="1">
      <c r="A1401" s="58"/>
      <c r="B1401" s="59"/>
      <c r="C1401" s="126"/>
      <c r="D1401" s="88">
        <v>4040</v>
      </c>
      <c r="E1401" s="90"/>
      <c r="F1401" s="87" t="s">
        <v>26</v>
      </c>
      <c r="G1401" s="120">
        <v>690</v>
      </c>
      <c r="H1401" s="120">
        <v>690</v>
      </c>
      <c r="I1401" s="56">
        <f t="shared" si="65"/>
        <v>100</v>
      </c>
      <c r="J1401" s="143" t="s">
        <v>94</v>
      </c>
      <c r="K1401" s="143"/>
      <c r="L1401" s="94"/>
    </row>
    <row r="1402" spans="1:12" s="95" customFormat="1" ht="18" customHeight="1">
      <c r="A1402" s="58"/>
      <c r="B1402" s="59"/>
      <c r="C1402" s="126"/>
      <c r="D1402" s="88">
        <v>4110</v>
      </c>
      <c r="E1402" s="90"/>
      <c r="F1402" s="87" t="s">
        <v>28</v>
      </c>
      <c r="G1402" s="120">
        <v>3018</v>
      </c>
      <c r="H1402" s="120">
        <v>2998</v>
      </c>
      <c r="I1402" s="56">
        <f t="shared" si="65"/>
        <v>99.33730947647449</v>
      </c>
      <c r="J1402" s="143" t="s">
        <v>95</v>
      </c>
      <c r="K1402" s="143"/>
      <c r="L1402" s="94"/>
    </row>
    <row r="1403" spans="1:12" s="95" customFormat="1" ht="19.5" customHeight="1">
      <c r="A1403" s="58"/>
      <c r="B1403" s="59"/>
      <c r="C1403" s="218"/>
      <c r="D1403" s="88">
        <v>4120</v>
      </c>
      <c r="E1403" s="90"/>
      <c r="F1403" s="146" t="s">
        <v>30</v>
      </c>
      <c r="G1403" s="258">
        <v>435</v>
      </c>
      <c r="H1403" s="258">
        <v>408</v>
      </c>
      <c r="I1403" s="56">
        <f t="shared" si="65"/>
        <v>93.79310344827586</v>
      </c>
      <c r="J1403" s="143" t="s">
        <v>96</v>
      </c>
      <c r="K1403" s="143"/>
      <c r="L1403" s="94"/>
    </row>
    <row r="1404" spans="1:12" s="95" customFormat="1" ht="16.5" customHeight="1">
      <c r="A1404" s="58"/>
      <c r="B1404" s="59"/>
      <c r="C1404" s="218"/>
      <c r="D1404" s="88">
        <v>4440</v>
      </c>
      <c r="E1404" s="90"/>
      <c r="F1404" s="87" t="s">
        <v>47</v>
      </c>
      <c r="G1404" s="120">
        <v>977</v>
      </c>
      <c r="H1404" s="120">
        <v>977</v>
      </c>
      <c r="I1404" s="92">
        <f t="shared" si="65"/>
        <v>100</v>
      </c>
      <c r="J1404" s="143" t="s">
        <v>106</v>
      </c>
      <c r="K1404" s="143"/>
      <c r="L1404" s="94"/>
    </row>
    <row r="1405" spans="1:12" s="95" customFormat="1" ht="45" customHeight="1">
      <c r="A1405" s="58"/>
      <c r="B1405" s="59"/>
      <c r="C1405" s="99">
        <v>85412</v>
      </c>
      <c r="D1405" s="59"/>
      <c r="E1405" s="61"/>
      <c r="F1405" s="58" t="s">
        <v>474</v>
      </c>
      <c r="G1405" s="134">
        <f>SUM(G1406)</f>
        <v>3360</v>
      </c>
      <c r="H1405" s="134">
        <f>SUM(H1406)</f>
        <v>3360</v>
      </c>
      <c r="I1405" s="83">
        <f t="shared" si="65"/>
        <v>100</v>
      </c>
      <c r="J1405" s="153"/>
      <c r="K1405" s="153"/>
      <c r="L1405" s="94"/>
    </row>
    <row r="1406" spans="1:12" s="95" customFormat="1" ht="17.25" customHeight="1">
      <c r="A1406" s="87"/>
      <c r="B1406" s="88"/>
      <c r="C1406" s="99"/>
      <c r="D1406" s="88">
        <v>4300</v>
      </c>
      <c r="E1406" s="90"/>
      <c r="F1406" s="87" t="s">
        <v>41</v>
      </c>
      <c r="G1406" s="120">
        <v>3360</v>
      </c>
      <c r="H1406" s="120">
        <v>3360</v>
      </c>
      <c r="I1406" s="56">
        <f t="shared" si="65"/>
        <v>100</v>
      </c>
      <c r="J1406" s="148" t="s">
        <v>475</v>
      </c>
      <c r="K1406" s="148"/>
      <c r="L1406" s="94"/>
    </row>
    <row r="1407" spans="1:12" s="95" customFormat="1" ht="15" customHeight="1">
      <c r="A1407" s="58"/>
      <c r="B1407" s="59"/>
      <c r="C1407" s="218"/>
      <c r="D1407" s="88"/>
      <c r="E1407" s="90"/>
      <c r="F1407" s="87"/>
      <c r="G1407" s="120"/>
      <c r="H1407" s="120"/>
      <c r="I1407" s="92"/>
      <c r="J1407" s="187"/>
      <c r="K1407" s="187"/>
      <c r="L1407" s="94"/>
    </row>
    <row r="1408" spans="1:12" s="82" customFormat="1" ht="17.25" customHeight="1">
      <c r="A1408" s="75" t="s">
        <v>533</v>
      </c>
      <c r="B1408" s="75"/>
      <c r="C1408" s="110"/>
      <c r="D1408" s="75"/>
      <c r="E1408" s="111"/>
      <c r="F1408" s="75" t="s">
        <v>534</v>
      </c>
      <c r="G1408" s="112">
        <f>SUM(G1409:G1440)/2</f>
        <v>1636626</v>
      </c>
      <c r="H1408" s="112">
        <f>SUM(H1409:H1440)/2</f>
        <v>1634683</v>
      </c>
      <c r="I1408" s="113">
        <f aca="true" t="shared" si="66" ref="I1408:I1440">H1408/G1408*100</f>
        <v>99.88128014586107</v>
      </c>
      <c r="J1408" s="81"/>
      <c r="K1408" s="81"/>
      <c r="L1408" s="7"/>
    </row>
    <row r="1409" spans="1:12" s="86" customFormat="1" ht="18" customHeight="1">
      <c r="A1409" s="58"/>
      <c r="B1409" s="59"/>
      <c r="C1409" s="60">
        <v>80101</v>
      </c>
      <c r="D1409" s="59"/>
      <c r="E1409" s="61"/>
      <c r="F1409" s="58" t="s">
        <v>497</v>
      </c>
      <c r="G1409" s="49">
        <f>SUM(G1410:G1424)</f>
        <v>1515281</v>
      </c>
      <c r="H1409" s="49">
        <f>SUM(H1410:H1424)</f>
        <v>1513907</v>
      </c>
      <c r="I1409" s="50">
        <f t="shared" si="66"/>
        <v>99.9093237491924</v>
      </c>
      <c r="J1409" s="84"/>
      <c r="K1409" s="84"/>
      <c r="L1409" s="85"/>
    </row>
    <row r="1410" spans="1:12" s="116" customFormat="1" ht="30" customHeight="1">
      <c r="A1410" s="87"/>
      <c r="B1410" s="88"/>
      <c r="C1410" s="115"/>
      <c r="D1410" s="88">
        <v>3020</v>
      </c>
      <c r="E1410" s="90"/>
      <c r="F1410" s="87" t="s">
        <v>22</v>
      </c>
      <c r="G1410" s="120">
        <v>6953</v>
      </c>
      <c r="H1410" s="120">
        <v>6953</v>
      </c>
      <c r="I1410" s="56">
        <f t="shared" si="66"/>
        <v>100</v>
      </c>
      <c r="J1410" s="143" t="s">
        <v>461</v>
      </c>
      <c r="K1410" s="143"/>
      <c r="L1410" s="85"/>
    </row>
    <row r="1411" spans="1:12" s="97" customFormat="1" ht="30" customHeight="1">
      <c r="A1411" s="87"/>
      <c r="B1411" s="90"/>
      <c r="C1411" s="130"/>
      <c r="D1411" s="127">
        <v>4010</v>
      </c>
      <c r="E1411" s="90"/>
      <c r="F1411" s="87" t="s">
        <v>24</v>
      </c>
      <c r="G1411" s="120">
        <v>999166</v>
      </c>
      <c r="H1411" s="120">
        <v>998114</v>
      </c>
      <c r="I1411" s="56">
        <f t="shared" si="66"/>
        <v>99.89471218996643</v>
      </c>
      <c r="J1411" s="143" t="s">
        <v>478</v>
      </c>
      <c r="K1411" s="143"/>
      <c r="L1411" s="94"/>
    </row>
    <row r="1412" spans="1:12" s="97" customFormat="1" ht="19.5" customHeight="1">
      <c r="A1412" s="87"/>
      <c r="B1412" s="88"/>
      <c r="C1412" s="130"/>
      <c r="D1412" s="88">
        <v>4040</v>
      </c>
      <c r="E1412" s="90"/>
      <c r="F1412" s="87" t="s">
        <v>26</v>
      </c>
      <c r="G1412" s="120">
        <v>78130</v>
      </c>
      <c r="H1412" s="120">
        <v>78130</v>
      </c>
      <c r="I1412" s="56">
        <f t="shared" si="66"/>
        <v>100</v>
      </c>
      <c r="J1412" s="143" t="s">
        <v>94</v>
      </c>
      <c r="K1412" s="143"/>
      <c r="L1412" s="94"/>
    </row>
    <row r="1413" spans="1:12" s="97" customFormat="1" ht="18.75" customHeight="1">
      <c r="A1413" s="87"/>
      <c r="B1413" s="88"/>
      <c r="C1413" s="130"/>
      <c r="D1413" s="88">
        <v>4110</v>
      </c>
      <c r="E1413" s="90"/>
      <c r="F1413" s="87" t="s">
        <v>28</v>
      </c>
      <c r="G1413" s="120">
        <v>189999</v>
      </c>
      <c r="H1413" s="120">
        <v>189947</v>
      </c>
      <c r="I1413" s="56">
        <f t="shared" si="66"/>
        <v>99.9726314349023</v>
      </c>
      <c r="J1413" s="143" t="s">
        <v>95</v>
      </c>
      <c r="K1413" s="143"/>
      <c r="L1413" s="94"/>
    </row>
    <row r="1414" spans="1:12" s="97" customFormat="1" ht="18" customHeight="1">
      <c r="A1414" s="87"/>
      <c r="B1414" s="88"/>
      <c r="C1414" s="130"/>
      <c r="D1414" s="88">
        <v>4120</v>
      </c>
      <c r="E1414" s="90"/>
      <c r="F1414" s="87" t="s">
        <v>30</v>
      </c>
      <c r="G1414" s="120">
        <v>25704</v>
      </c>
      <c r="H1414" s="120">
        <v>25671</v>
      </c>
      <c r="I1414" s="56">
        <f t="shared" si="66"/>
        <v>99.87161531279179</v>
      </c>
      <c r="J1414" s="143" t="s">
        <v>96</v>
      </c>
      <c r="K1414" s="143"/>
      <c r="L1414" s="94"/>
    </row>
    <row r="1415" spans="1:12" s="95" customFormat="1" ht="18.75" customHeight="1">
      <c r="A1415" s="87"/>
      <c r="B1415" s="88"/>
      <c r="C1415" s="130"/>
      <c r="D1415" s="88">
        <v>4210</v>
      </c>
      <c r="E1415" s="90"/>
      <c r="F1415" s="87" t="s">
        <v>31</v>
      </c>
      <c r="G1415" s="120">
        <v>12791</v>
      </c>
      <c r="H1415" s="120">
        <v>12789</v>
      </c>
      <c r="I1415" s="56">
        <f t="shared" si="66"/>
        <v>99.98436400594167</v>
      </c>
      <c r="J1415" s="143" t="s">
        <v>535</v>
      </c>
      <c r="K1415" s="143"/>
      <c r="L1415" s="94"/>
    </row>
    <row r="1416" spans="1:12" s="95" customFormat="1" ht="17.25" customHeight="1">
      <c r="A1416" s="87"/>
      <c r="B1416" s="88"/>
      <c r="C1416" s="130"/>
      <c r="D1416" s="88">
        <v>4240</v>
      </c>
      <c r="E1416" s="90"/>
      <c r="F1416" s="87" t="s">
        <v>33</v>
      </c>
      <c r="G1416" s="120">
        <v>4195</v>
      </c>
      <c r="H1416" s="120">
        <v>4195</v>
      </c>
      <c r="I1416" s="56">
        <f t="shared" si="66"/>
        <v>100</v>
      </c>
      <c r="J1416" s="143" t="s">
        <v>127</v>
      </c>
      <c r="K1416" s="143"/>
      <c r="L1416" s="94"/>
    </row>
    <row r="1417" spans="1:12" s="95" customFormat="1" ht="18.75" customHeight="1">
      <c r="A1417" s="87"/>
      <c r="B1417" s="88"/>
      <c r="C1417" s="130"/>
      <c r="D1417" s="88">
        <v>4260</v>
      </c>
      <c r="E1417" s="90"/>
      <c r="F1417" s="87" t="s">
        <v>35</v>
      </c>
      <c r="G1417" s="120">
        <v>106167</v>
      </c>
      <c r="H1417" s="120">
        <v>106138</v>
      </c>
      <c r="I1417" s="56">
        <f t="shared" si="66"/>
        <v>99.97268454416157</v>
      </c>
      <c r="J1417" s="144" t="s">
        <v>150</v>
      </c>
      <c r="K1417" s="144"/>
      <c r="L1417" s="94"/>
    </row>
    <row r="1418" spans="1:12" s="95" customFormat="1" ht="18" customHeight="1">
      <c r="A1418" s="87"/>
      <c r="B1418" s="88"/>
      <c r="C1418" s="130"/>
      <c r="D1418" s="88">
        <v>4270</v>
      </c>
      <c r="E1418" s="90"/>
      <c r="F1418" s="121" t="s">
        <v>37</v>
      </c>
      <c r="G1418" s="123">
        <v>7271</v>
      </c>
      <c r="H1418" s="123">
        <v>7225</v>
      </c>
      <c r="I1418" s="133">
        <f t="shared" si="66"/>
        <v>99.36734974556457</v>
      </c>
      <c r="J1418" s="143" t="s">
        <v>501</v>
      </c>
      <c r="K1418" s="143"/>
      <c r="L1418" s="94"/>
    </row>
    <row r="1419" spans="1:12" s="95" customFormat="1" ht="18" customHeight="1">
      <c r="A1419" s="87"/>
      <c r="B1419" s="88"/>
      <c r="C1419" s="130"/>
      <c r="D1419" s="88">
        <v>4280</v>
      </c>
      <c r="E1419" s="90"/>
      <c r="F1419" s="87" t="s">
        <v>39</v>
      </c>
      <c r="G1419" s="120">
        <v>1500</v>
      </c>
      <c r="H1419" s="120">
        <v>1470</v>
      </c>
      <c r="I1419" s="92">
        <f t="shared" si="66"/>
        <v>98</v>
      </c>
      <c r="J1419" s="143" t="s">
        <v>40</v>
      </c>
      <c r="K1419" s="143"/>
      <c r="L1419" s="94"/>
    </row>
    <row r="1420" spans="1:12" s="95" customFormat="1" ht="18.75" customHeight="1">
      <c r="A1420" s="87"/>
      <c r="B1420" s="88"/>
      <c r="C1420" s="130"/>
      <c r="D1420" s="88">
        <v>4300</v>
      </c>
      <c r="E1420" s="90"/>
      <c r="F1420" s="87" t="s">
        <v>41</v>
      </c>
      <c r="G1420" s="120">
        <v>21381</v>
      </c>
      <c r="H1420" s="120">
        <f>21266-1</f>
        <v>21265</v>
      </c>
      <c r="I1420" s="92">
        <f t="shared" si="66"/>
        <v>99.45746223282353</v>
      </c>
      <c r="J1420" s="143" t="s">
        <v>512</v>
      </c>
      <c r="K1420" s="143"/>
      <c r="L1420" s="94"/>
    </row>
    <row r="1421" spans="1:12" s="95" customFormat="1" ht="18" customHeight="1">
      <c r="A1421" s="87"/>
      <c r="B1421" s="88"/>
      <c r="C1421" s="130"/>
      <c r="D1421" s="88">
        <v>4410</v>
      </c>
      <c r="E1421" s="90"/>
      <c r="F1421" s="87" t="s">
        <v>43</v>
      </c>
      <c r="G1421" s="120">
        <v>17</v>
      </c>
      <c r="H1421" s="120">
        <v>16</v>
      </c>
      <c r="I1421" s="56">
        <f t="shared" si="66"/>
        <v>94.11764705882352</v>
      </c>
      <c r="J1421" s="143" t="s">
        <v>158</v>
      </c>
      <c r="K1421" s="143"/>
      <c r="L1421" s="94"/>
    </row>
    <row r="1422" spans="1:12" s="95" customFormat="1" ht="18" customHeight="1">
      <c r="A1422" s="87"/>
      <c r="B1422" s="88"/>
      <c r="C1422" s="130"/>
      <c r="D1422" s="88">
        <v>4430</v>
      </c>
      <c r="E1422" s="90"/>
      <c r="F1422" s="87" t="s">
        <v>45</v>
      </c>
      <c r="G1422" s="120">
        <v>852</v>
      </c>
      <c r="H1422" s="120">
        <v>851</v>
      </c>
      <c r="I1422" s="56">
        <f t="shared" si="66"/>
        <v>99.88262910798123</v>
      </c>
      <c r="J1422" s="143" t="s">
        <v>468</v>
      </c>
      <c r="K1422" s="143"/>
      <c r="L1422" s="94"/>
    </row>
    <row r="1423" spans="1:12" s="95" customFormat="1" ht="18" customHeight="1">
      <c r="A1423" s="87"/>
      <c r="B1423" s="88"/>
      <c r="C1423" s="130"/>
      <c r="D1423" s="88">
        <v>4440</v>
      </c>
      <c r="E1423" s="90"/>
      <c r="F1423" s="87" t="s">
        <v>47</v>
      </c>
      <c r="G1423" s="258">
        <v>61051</v>
      </c>
      <c r="H1423" s="258">
        <v>61051</v>
      </c>
      <c r="I1423" s="56">
        <f t="shared" si="66"/>
        <v>100</v>
      </c>
      <c r="J1423" s="143" t="s">
        <v>106</v>
      </c>
      <c r="K1423" s="143"/>
      <c r="L1423" s="94"/>
    </row>
    <row r="1424" spans="1:12" s="95" customFormat="1" ht="31.5" customHeight="1">
      <c r="A1424" s="87"/>
      <c r="B1424" s="88"/>
      <c r="C1424" s="99"/>
      <c r="D1424" s="88">
        <v>4480</v>
      </c>
      <c r="E1424" s="90"/>
      <c r="F1424" s="87" t="s">
        <v>49</v>
      </c>
      <c r="G1424" s="258">
        <v>104</v>
      </c>
      <c r="H1424" s="258">
        <v>92</v>
      </c>
      <c r="I1424" s="56">
        <f t="shared" si="66"/>
        <v>88.46153846153845</v>
      </c>
      <c r="J1424" s="143" t="s">
        <v>469</v>
      </c>
      <c r="K1424" s="143"/>
      <c r="L1424" s="94"/>
    </row>
    <row r="1425" spans="1:12" s="95" customFormat="1" ht="21" customHeight="1">
      <c r="A1425" s="58"/>
      <c r="B1425" s="59"/>
      <c r="C1425" s="67">
        <v>80146</v>
      </c>
      <c r="D1425" s="59"/>
      <c r="E1425" s="61"/>
      <c r="F1425" s="58" t="s">
        <v>53</v>
      </c>
      <c r="G1425" s="259">
        <f>SUM(G1426)</f>
        <v>3100</v>
      </c>
      <c r="H1425" s="259">
        <f>SUM(H1426)</f>
        <v>3100</v>
      </c>
      <c r="I1425" s="50">
        <f t="shared" si="66"/>
        <v>100</v>
      </c>
      <c r="J1425" s="153"/>
      <c r="K1425" s="153"/>
      <c r="L1425" s="94"/>
    </row>
    <row r="1426" spans="1:12" s="95" customFormat="1" ht="30" customHeight="1">
      <c r="A1426" s="87"/>
      <c r="B1426" s="90"/>
      <c r="C1426" s="96"/>
      <c r="D1426" s="127">
        <v>4300</v>
      </c>
      <c r="E1426" s="90"/>
      <c r="F1426" s="87" t="s">
        <v>41</v>
      </c>
      <c r="G1426" s="120">
        <v>3100</v>
      </c>
      <c r="H1426" s="120">
        <v>3100</v>
      </c>
      <c r="I1426" s="56">
        <f t="shared" si="66"/>
        <v>100</v>
      </c>
      <c r="J1426" s="143" t="s">
        <v>134</v>
      </c>
      <c r="K1426" s="143"/>
      <c r="L1426" s="94"/>
    </row>
    <row r="1427" spans="1:12" s="186" customFormat="1" ht="18.75" customHeight="1">
      <c r="A1427" s="58"/>
      <c r="B1427" s="61"/>
      <c r="C1427" s="208">
        <v>85154</v>
      </c>
      <c r="D1427" s="132"/>
      <c r="E1427" s="61"/>
      <c r="F1427" s="58" t="s">
        <v>135</v>
      </c>
      <c r="G1427" s="134">
        <f>SUM(G1428:G1432)</f>
        <v>10235</v>
      </c>
      <c r="H1427" s="134">
        <f>SUM(H1428:H1432)</f>
        <v>10226</v>
      </c>
      <c r="I1427" s="50">
        <f t="shared" si="66"/>
        <v>99.91206643869077</v>
      </c>
      <c r="J1427" s="153"/>
      <c r="K1427" s="153"/>
      <c r="L1427" s="94"/>
    </row>
    <row r="1428" spans="1:12" s="186" customFormat="1" ht="17.25" customHeight="1">
      <c r="A1428" s="87"/>
      <c r="B1428" s="90"/>
      <c r="C1428" s="208"/>
      <c r="D1428" s="136">
        <v>4110</v>
      </c>
      <c r="E1428" s="90"/>
      <c r="F1428" s="87" t="s">
        <v>28</v>
      </c>
      <c r="G1428" s="137">
        <v>1030</v>
      </c>
      <c r="H1428" s="137">
        <v>1029</v>
      </c>
      <c r="I1428" s="92">
        <f t="shared" si="66"/>
        <v>99.90291262135922</v>
      </c>
      <c r="J1428" s="264" t="s">
        <v>136</v>
      </c>
      <c r="K1428" s="264"/>
      <c r="L1428" s="94"/>
    </row>
    <row r="1429" spans="1:12" s="186" customFormat="1" ht="25.5" customHeight="1">
      <c r="A1429" s="87"/>
      <c r="B1429" s="90"/>
      <c r="C1429" s="208"/>
      <c r="D1429" s="136">
        <v>4120</v>
      </c>
      <c r="E1429" s="90"/>
      <c r="F1429" s="87" t="s">
        <v>96</v>
      </c>
      <c r="G1429" s="137">
        <v>141</v>
      </c>
      <c r="H1429" s="137">
        <v>140</v>
      </c>
      <c r="I1429" s="92">
        <f t="shared" si="66"/>
        <v>99.29078014184397</v>
      </c>
      <c r="J1429" s="264"/>
      <c r="K1429" s="264"/>
      <c r="L1429" s="94"/>
    </row>
    <row r="1430" spans="1:12" s="186" customFormat="1" ht="18.75" customHeight="1">
      <c r="A1430" s="87"/>
      <c r="B1430" s="90"/>
      <c r="C1430" s="208"/>
      <c r="D1430" s="136">
        <v>4210</v>
      </c>
      <c r="E1430" s="90"/>
      <c r="F1430" s="87" t="s">
        <v>31</v>
      </c>
      <c r="G1430" s="137">
        <v>550</v>
      </c>
      <c r="H1430" s="137">
        <v>550</v>
      </c>
      <c r="I1430" s="92">
        <f t="shared" si="66"/>
        <v>100</v>
      </c>
      <c r="J1430" s="264"/>
      <c r="K1430" s="264"/>
      <c r="L1430" s="94"/>
    </row>
    <row r="1431" spans="1:12" s="186" customFormat="1" ht="18.75" customHeight="1">
      <c r="A1431" s="87"/>
      <c r="B1431" s="90"/>
      <c r="C1431" s="208"/>
      <c r="D1431" s="136">
        <v>4220</v>
      </c>
      <c r="E1431" s="90"/>
      <c r="F1431" s="87" t="s">
        <v>63</v>
      </c>
      <c r="G1431" s="137">
        <v>2530</v>
      </c>
      <c r="H1431" s="137">
        <v>2527</v>
      </c>
      <c r="I1431" s="92">
        <f t="shared" si="66"/>
        <v>99.88142292490119</v>
      </c>
      <c r="J1431" s="264"/>
      <c r="K1431" s="264"/>
      <c r="L1431" s="94"/>
    </row>
    <row r="1432" spans="1:12" s="186" customFormat="1" ht="18" customHeight="1">
      <c r="A1432" s="87"/>
      <c r="B1432" s="90"/>
      <c r="C1432" s="208"/>
      <c r="D1432" s="139">
        <v>4300</v>
      </c>
      <c r="E1432" s="90"/>
      <c r="F1432" s="146" t="s">
        <v>41</v>
      </c>
      <c r="G1432" s="147">
        <v>5984</v>
      </c>
      <c r="H1432" s="147">
        <v>5980</v>
      </c>
      <c r="I1432" s="92">
        <f t="shared" si="66"/>
        <v>99.93315508021391</v>
      </c>
      <c r="J1432" s="264"/>
      <c r="K1432" s="264"/>
      <c r="L1432" s="94"/>
    </row>
    <row r="1433" spans="1:12" s="95" customFormat="1" ht="16.5" customHeight="1">
      <c r="A1433" s="58"/>
      <c r="B1433" s="59"/>
      <c r="C1433" s="60">
        <v>85401</v>
      </c>
      <c r="D1433" s="59"/>
      <c r="E1433" s="61"/>
      <c r="F1433" s="58" t="s">
        <v>104</v>
      </c>
      <c r="G1433" s="49">
        <f>SUM(G1434:G1438)</f>
        <v>92283</v>
      </c>
      <c r="H1433" s="49">
        <f>SUM(H1434:H1438)</f>
        <v>91823</v>
      </c>
      <c r="I1433" s="50">
        <f t="shared" si="66"/>
        <v>99.50153332683159</v>
      </c>
      <c r="J1433" s="103"/>
      <c r="K1433" s="103"/>
      <c r="L1433" s="94"/>
    </row>
    <row r="1434" spans="1:12" s="95" customFormat="1" ht="31.5" customHeight="1">
      <c r="A1434" s="87"/>
      <c r="B1434" s="88"/>
      <c r="C1434" s="89"/>
      <c r="D1434" s="88">
        <v>4010</v>
      </c>
      <c r="E1434" s="90"/>
      <c r="F1434" s="87" t="s">
        <v>24</v>
      </c>
      <c r="G1434" s="120">
        <v>67101</v>
      </c>
      <c r="H1434" s="120">
        <v>66697</v>
      </c>
      <c r="I1434" s="56">
        <f t="shared" si="66"/>
        <v>99.39792253468653</v>
      </c>
      <c r="J1434" s="143" t="s">
        <v>536</v>
      </c>
      <c r="K1434" s="143"/>
      <c r="L1434" s="94"/>
    </row>
    <row r="1435" spans="1:12" s="95" customFormat="1" ht="17.25" customHeight="1">
      <c r="A1435" s="87"/>
      <c r="B1435" s="88"/>
      <c r="C1435" s="96"/>
      <c r="D1435" s="88">
        <v>4040</v>
      </c>
      <c r="E1435" s="90"/>
      <c r="F1435" s="87" t="s">
        <v>26</v>
      </c>
      <c r="G1435" s="120">
        <v>5336</v>
      </c>
      <c r="H1435" s="120">
        <v>5335</v>
      </c>
      <c r="I1435" s="56">
        <f t="shared" si="66"/>
        <v>99.98125937031485</v>
      </c>
      <c r="J1435" s="143" t="s">
        <v>94</v>
      </c>
      <c r="K1435" s="143"/>
      <c r="L1435" s="94"/>
    </row>
    <row r="1436" spans="1:12" s="95" customFormat="1" ht="18" customHeight="1">
      <c r="A1436" s="87"/>
      <c r="B1436" s="88"/>
      <c r="C1436" s="96"/>
      <c r="D1436" s="88">
        <v>4110</v>
      </c>
      <c r="E1436" s="90"/>
      <c r="F1436" s="87" t="s">
        <v>28</v>
      </c>
      <c r="G1436" s="120">
        <v>13009</v>
      </c>
      <c r="H1436" s="120">
        <v>12973</v>
      </c>
      <c r="I1436" s="56">
        <f t="shared" si="66"/>
        <v>99.72326850641863</v>
      </c>
      <c r="J1436" s="143" t="s">
        <v>95</v>
      </c>
      <c r="K1436" s="143"/>
      <c r="L1436" s="94"/>
    </row>
    <row r="1437" spans="1:12" s="95" customFormat="1" ht="17.25" customHeight="1">
      <c r="A1437" s="87"/>
      <c r="B1437" s="88"/>
      <c r="C1437" s="96"/>
      <c r="D1437" s="88">
        <v>4120</v>
      </c>
      <c r="E1437" s="90"/>
      <c r="F1437" s="87" t="s">
        <v>30</v>
      </c>
      <c r="G1437" s="120">
        <v>1859</v>
      </c>
      <c r="H1437" s="120">
        <v>1852</v>
      </c>
      <c r="I1437" s="56">
        <f t="shared" si="66"/>
        <v>99.62345346960731</v>
      </c>
      <c r="J1437" s="143" t="s">
        <v>96</v>
      </c>
      <c r="K1437" s="143"/>
      <c r="L1437" s="94"/>
    </row>
    <row r="1438" spans="1:12" s="95" customFormat="1" ht="18" customHeight="1">
      <c r="A1438" s="87"/>
      <c r="B1438" s="88"/>
      <c r="C1438" s="99"/>
      <c r="D1438" s="88">
        <v>4440</v>
      </c>
      <c r="E1438" s="90"/>
      <c r="F1438" s="87" t="s">
        <v>47</v>
      </c>
      <c r="G1438" s="120">
        <v>4978</v>
      </c>
      <c r="H1438" s="120">
        <v>4966</v>
      </c>
      <c r="I1438" s="92">
        <f t="shared" si="66"/>
        <v>99.75893933306548</v>
      </c>
      <c r="J1438" s="143" t="s">
        <v>106</v>
      </c>
      <c r="K1438" s="143"/>
      <c r="L1438" s="94"/>
    </row>
    <row r="1439" spans="1:12" s="95" customFormat="1" ht="45" customHeight="1">
      <c r="A1439" s="58"/>
      <c r="B1439" s="59"/>
      <c r="C1439" s="99">
        <v>85412</v>
      </c>
      <c r="D1439" s="59"/>
      <c r="E1439" s="61"/>
      <c r="F1439" s="58" t="s">
        <v>474</v>
      </c>
      <c r="G1439" s="134">
        <f>SUM(G1440)</f>
        <v>15727</v>
      </c>
      <c r="H1439" s="134">
        <f>SUM(H1440)</f>
        <v>15627</v>
      </c>
      <c r="I1439" s="83">
        <f t="shared" si="66"/>
        <v>99.36415082342468</v>
      </c>
      <c r="J1439" s="153"/>
      <c r="K1439" s="153"/>
      <c r="L1439" s="94"/>
    </row>
    <row r="1440" spans="1:12" s="95" customFormat="1" ht="18.75" customHeight="1">
      <c r="A1440" s="87"/>
      <c r="B1440" s="88"/>
      <c r="C1440" s="99"/>
      <c r="D1440" s="88">
        <v>4300</v>
      </c>
      <c r="E1440" s="90"/>
      <c r="F1440" s="87" t="s">
        <v>41</v>
      </c>
      <c r="G1440" s="120">
        <v>15727</v>
      </c>
      <c r="H1440" s="120">
        <v>15627</v>
      </c>
      <c r="I1440" s="56">
        <f t="shared" si="66"/>
        <v>99.36415082342468</v>
      </c>
      <c r="J1440" s="148" t="s">
        <v>475</v>
      </c>
      <c r="K1440" s="148"/>
      <c r="L1440" s="94"/>
    </row>
    <row r="1441" spans="1:12" s="12" customFormat="1" ht="21" customHeight="1">
      <c r="A1441" s="105"/>
      <c r="B1441" s="105"/>
      <c r="C1441" s="106"/>
      <c r="D1441" s="105"/>
      <c r="E1441" s="107"/>
      <c r="F1441" s="105"/>
      <c r="G1441" s="108"/>
      <c r="H1441" s="108"/>
      <c r="I1441" s="50"/>
      <c r="J1441" s="109"/>
      <c r="K1441" s="109"/>
      <c r="L1441" s="7"/>
    </row>
    <row r="1442" spans="1:12" s="82" customFormat="1" ht="18" customHeight="1">
      <c r="A1442" s="75" t="s">
        <v>537</v>
      </c>
      <c r="B1442" s="75"/>
      <c r="C1442" s="110"/>
      <c r="D1442" s="75"/>
      <c r="E1442" s="111"/>
      <c r="F1442" s="75" t="s">
        <v>538</v>
      </c>
      <c r="G1442" s="112">
        <f>SUM(G1443:G1474)/2</f>
        <v>849016</v>
      </c>
      <c r="H1442" s="112">
        <f>SUM(H1443:H1474)/2</f>
        <v>843582</v>
      </c>
      <c r="I1442" s="113">
        <f aca="true" t="shared" si="67" ref="I1442:I1474">H1442/G1442*100</f>
        <v>99.35996494765705</v>
      </c>
      <c r="J1442" s="81"/>
      <c r="K1442" s="81"/>
      <c r="L1442" s="7"/>
    </row>
    <row r="1443" spans="1:12" s="86" customFormat="1" ht="18" customHeight="1">
      <c r="A1443" s="58"/>
      <c r="B1443" s="59"/>
      <c r="C1443" s="60">
        <v>80101</v>
      </c>
      <c r="D1443" s="59"/>
      <c r="E1443" s="61"/>
      <c r="F1443" s="58" t="s">
        <v>285</v>
      </c>
      <c r="G1443" s="49">
        <f>SUM(G1444:G1458)</f>
        <v>792295</v>
      </c>
      <c r="H1443" s="49">
        <f>SUM(H1444:H1458)</f>
        <v>787174</v>
      </c>
      <c r="I1443" s="50">
        <f t="shared" si="67"/>
        <v>99.3536498400217</v>
      </c>
      <c r="J1443" s="84"/>
      <c r="K1443" s="84"/>
      <c r="L1443" s="85"/>
    </row>
    <row r="1444" spans="1:12" s="116" customFormat="1" ht="28.5" customHeight="1">
      <c r="A1444" s="87"/>
      <c r="B1444" s="88"/>
      <c r="C1444" s="115"/>
      <c r="D1444" s="88">
        <v>3020</v>
      </c>
      <c r="E1444" s="90"/>
      <c r="F1444" s="87" t="s">
        <v>22</v>
      </c>
      <c r="G1444" s="120">
        <v>2300</v>
      </c>
      <c r="H1444" s="120">
        <v>2300</v>
      </c>
      <c r="I1444" s="56">
        <f t="shared" si="67"/>
        <v>100</v>
      </c>
      <c r="J1444" s="143" t="s">
        <v>461</v>
      </c>
      <c r="K1444" s="143"/>
      <c r="L1444" s="85"/>
    </row>
    <row r="1445" spans="1:12" s="95" customFormat="1" ht="30" customHeight="1">
      <c r="A1445" s="87"/>
      <c r="B1445" s="90"/>
      <c r="C1445" s="96"/>
      <c r="D1445" s="127">
        <v>4010</v>
      </c>
      <c r="E1445" s="90"/>
      <c r="F1445" s="87" t="s">
        <v>24</v>
      </c>
      <c r="G1445" s="120">
        <v>531852</v>
      </c>
      <c r="H1445" s="120">
        <v>530938</v>
      </c>
      <c r="I1445" s="92">
        <f t="shared" si="67"/>
        <v>99.8281476801817</v>
      </c>
      <c r="J1445" s="143" t="s">
        <v>478</v>
      </c>
      <c r="K1445" s="143"/>
      <c r="L1445" s="94"/>
    </row>
    <row r="1446" spans="1:12" s="95" customFormat="1" ht="17.25" customHeight="1">
      <c r="A1446" s="87"/>
      <c r="B1446" s="90"/>
      <c r="C1446" s="96"/>
      <c r="D1446" s="127">
        <v>4040</v>
      </c>
      <c r="E1446" s="90"/>
      <c r="F1446" s="121" t="s">
        <v>26</v>
      </c>
      <c r="G1446" s="123">
        <v>44486</v>
      </c>
      <c r="H1446" s="123">
        <v>44486</v>
      </c>
      <c r="I1446" s="133">
        <f t="shared" si="67"/>
        <v>100</v>
      </c>
      <c r="J1446" s="143" t="s">
        <v>94</v>
      </c>
      <c r="K1446" s="143"/>
      <c r="L1446" s="94"/>
    </row>
    <row r="1447" spans="1:12" s="95" customFormat="1" ht="18" customHeight="1">
      <c r="A1447" s="87"/>
      <c r="B1447" s="90"/>
      <c r="C1447" s="96"/>
      <c r="D1447" s="127">
        <v>4110</v>
      </c>
      <c r="E1447" s="90"/>
      <c r="F1447" s="87" t="s">
        <v>28</v>
      </c>
      <c r="G1447" s="120">
        <v>104017</v>
      </c>
      <c r="H1447" s="120">
        <v>103988</v>
      </c>
      <c r="I1447" s="92">
        <f t="shared" si="67"/>
        <v>99.97211994193258</v>
      </c>
      <c r="J1447" s="143" t="s">
        <v>95</v>
      </c>
      <c r="K1447" s="143"/>
      <c r="L1447" s="94"/>
    </row>
    <row r="1448" spans="1:12" s="95" customFormat="1" ht="18" customHeight="1">
      <c r="A1448" s="87"/>
      <c r="B1448" s="90"/>
      <c r="C1448" s="96"/>
      <c r="D1448" s="127">
        <v>4120</v>
      </c>
      <c r="E1448" s="90"/>
      <c r="F1448" s="87" t="s">
        <v>30</v>
      </c>
      <c r="G1448" s="120">
        <v>13895</v>
      </c>
      <c r="H1448" s="120">
        <v>13820</v>
      </c>
      <c r="I1448" s="56">
        <f t="shared" si="67"/>
        <v>99.46023749550199</v>
      </c>
      <c r="J1448" s="143" t="s">
        <v>96</v>
      </c>
      <c r="K1448" s="143"/>
      <c r="L1448" s="94"/>
    </row>
    <row r="1449" spans="1:12" s="95" customFormat="1" ht="18" customHeight="1">
      <c r="A1449" s="87"/>
      <c r="B1449" s="88"/>
      <c r="C1449" s="96"/>
      <c r="D1449" s="88">
        <v>4210</v>
      </c>
      <c r="E1449" s="90"/>
      <c r="F1449" s="87" t="s">
        <v>31</v>
      </c>
      <c r="G1449" s="120">
        <v>19743</v>
      </c>
      <c r="H1449" s="120">
        <v>19712</v>
      </c>
      <c r="I1449" s="56">
        <f t="shared" si="67"/>
        <v>99.8429823228486</v>
      </c>
      <c r="J1449" s="143" t="s">
        <v>369</v>
      </c>
      <c r="K1449" s="143"/>
      <c r="L1449" s="94"/>
    </row>
    <row r="1450" spans="1:12" s="95" customFormat="1" ht="18" customHeight="1">
      <c r="A1450" s="87"/>
      <c r="B1450" s="88"/>
      <c r="C1450" s="96"/>
      <c r="D1450" s="88">
        <v>4240</v>
      </c>
      <c r="E1450" s="90"/>
      <c r="F1450" s="87" t="s">
        <v>33</v>
      </c>
      <c r="G1450" s="120">
        <v>7792</v>
      </c>
      <c r="H1450" s="120">
        <v>7736</v>
      </c>
      <c r="I1450" s="56">
        <f t="shared" si="67"/>
        <v>99.28131416837782</v>
      </c>
      <c r="J1450" s="143" t="s">
        <v>127</v>
      </c>
      <c r="K1450" s="143"/>
      <c r="L1450" s="94"/>
    </row>
    <row r="1451" spans="1:12" s="95" customFormat="1" ht="18" customHeight="1">
      <c r="A1451" s="87"/>
      <c r="B1451" s="88"/>
      <c r="C1451" s="96"/>
      <c r="D1451" s="88">
        <v>4260</v>
      </c>
      <c r="E1451" s="90"/>
      <c r="F1451" s="87" t="s">
        <v>35</v>
      </c>
      <c r="G1451" s="120">
        <v>18390</v>
      </c>
      <c r="H1451" s="120">
        <v>15884</v>
      </c>
      <c r="I1451" s="56">
        <f t="shared" si="67"/>
        <v>86.37302882001087</v>
      </c>
      <c r="J1451" s="151" t="s">
        <v>358</v>
      </c>
      <c r="K1451" s="151"/>
      <c r="L1451" s="94"/>
    </row>
    <row r="1452" spans="1:12" s="95" customFormat="1" ht="19.5" customHeight="1">
      <c r="A1452" s="87"/>
      <c r="B1452" s="88"/>
      <c r="C1452" s="96"/>
      <c r="D1452" s="88">
        <v>4270</v>
      </c>
      <c r="E1452" s="90"/>
      <c r="F1452" s="87" t="s">
        <v>37</v>
      </c>
      <c r="G1452" s="120">
        <v>1396</v>
      </c>
      <c r="H1452" s="120">
        <v>165</v>
      </c>
      <c r="I1452" s="56">
        <f t="shared" si="67"/>
        <v>11.819484240687679</v>
      </c>
      <c r="J1452" s="143" t="s">
        <v>501</v>
      </c>
      <c r="K1452" s="143"/>
      <c r="L1452" s="94"/>
    </row>
    <row r="1453" spans="1:12" s="95" customFormat="1" ht="19.5" customHeight="1">
      <c r="A1453" s="87"/>
      <c r="B1453" s="88"/>
      <c r="C1453" s="96"/>
      <c r="D1453" s="88">
        <v>4280</v>
      </c>
      <c r="E1453" s="90"/>
      <c r="F1453" s="87" t="s">
        <v>39</v>
      </c>
      <c r="G1453" s="120">
        <v>1579</v>
      </c>
      <c r="H1453" s="120">
        <v>1301</v>
      </c>
      <c r="I1453" s="56">
        <f t="shared" si="67"/>
        <v>82.39392020265991</v>
      </c>
      <c r="J1453" s="143" t="s">
        <v>40</v>
      </c>
      <c r="K1453" s="143"/>
      <c r="L1453" s="94"/>
    </row>
    <row r="1454" spans="1:12" s="95" customFormat="1" ht="21" customHeight="1">
      <c r="A1454" s="87"/>
      <c r="B1454" s="88"/>
      <c r="C1454" s="96"/>
      <c r="D1454" s="88">
        <v>4300</v>
      </c>
      <c r="E1454" s="90"/>
      <c r="F1454" s="87" t="s">
        <v>41</v>
      </c>
      <c r="G1454" s="120">
        <v>12271</v>
      </c>
      <c r="H1454" s="120">
        <v>12271</v>
      </c>
      <c r="I1454" s="56">
        <f t="shared" si="67"/>
        <v>100</v>
      </c>
      <c r="J1454" s="143" t="s">
        <v>512</v>
      </c>
      <c r="K1454" s="143"/>
      <c r="L1454" s="94"/>
    </row>
    <row r="1455" spans="1:12" s="95" customFormat="1" ht="19.5" customHeight="1">
      <c r="A1455" s="87"/>
      <c r="B1455" s="88"/>
      <c r="C1455" s="96"/>
      <c r="D1455" s="88">
        <v>4410</v>
      </c>
      <c r="E1455" s="90"/>
      <c r="F1455" s="87" t="s">
        <v>43</v>
      </c>
      <c r="G1455" s="120">
        <v>40</v>
      </c>
      <c r="H1455" s="120">
        <v>40</v>
      </c>
      <c r="I1455" s="56">
        <f t="shared" si="67"/>
        <v>100</v>
      </c>
      <c r="J1455" s="143" t="s">
        <v>158</v>
      </c>
      <c r="K1455" s="143"/>
      <c r="L1455" s="94"/>
    </row>
    <row r="1456" spans="1:12" s="95" customFormat="1" ht="18.75" customHeight="1">
      <c r="A1456" s="87"/>
      <c r="B1456" s="88"/>
      <c r="C1456" s="96"/>
      <c r="D1456" s="88">
        <v>4430</v>
      </c>
      <c r="E1456" s="90"/>
      <c r="F1456" s="87" t="s">
        <v>45</v>
      </c>
      <c r="G1456" s="120">
        <v>1273</v>
      </c>
      <c r="H1456" s="120">
        <v>1273</v>
      </c>
      <c r="I1456" s="56">
        <f t="shared" si="67"/>
        <v>100</v>
      </c>
      <c r="J1456" s="143" t="s">
        <v>468</v>
      </c>
      <c r="K1456" s="143"/>
      <c r="L1456" s="94"/>
    </row>
    <row r="1457" spans="1:12" s="95" customFormat="1" ht="18.75" customHeight="1">
      <c r="A1457" s="87"/>
      <c r="B1457" s="88"/>
      <c r="C1457" s="99"/>
      <c r="D1457" s="88">
        <v>4440</v>
      </c>
      <c r="E1457" s="90"/>
      <c r="F1457" s="87" t="s">
        <v>47</v>
      </c>
      <c r="G1457" s="120">
        <v>33203</v>
      </c>
      <c r="H1457" s="120">
        <v>33203</v>
      </c>
      <c r="I1457" s="92">
        <f t="shared" si="67"/>
        <v>100</v>
      </c>
      <c r="J1457" s="143" t="s">
        <v>106</v>
      </c>
      <c r="K1457" s="143"/>
      <c r="L1457" s="94"/>
    </row>
    <row r="1458" spans="1:12" s="95" customFormat="1" ht="31.5" customHeight="1">
      <c r="A1458" s="87"/>
      <c r="B1458" s="88"/>
      <c r="C1458" s="99"/>
      <c r="D1458" s="88">
        <v>4480</v>
      </c>
      <c r="E1458" s="90"/>
      <c r="F1458" s="87" t="s">
        <v>49</v>
      </c>
      <c r="G1458" s="258">
        <v>58</v>
      </c>
      <c r="H1458" s="258">
        <v>57</v>
      </c>
      <c r="I1458" s="56">
        <f t="shared" si="67"/>
        <v>98.27586206896551</v>
      </c>
      <c r="J1458" s="143" t="s">
        <v>469</v>
      </c>
      <c r="K1458" s="143"/>
      <c r="L1458" s="94"/>
    </row>
    <row r="1459" spans="1:12" s="95" customFormat="1" ht="21" customHeight="1">
      <c r="A1459" s="58"/>
      <c r="B1459" s="59"/>
      <c r="C1459" s="67">
        <v>80146</v>
      </c>
      <c r="D1459" s="59"/>
      <c r="E1459" s="61"/>
      <c r="F1459" s="58" t="s">
        <v>53</v>
      </c>
      <c r="G1459" s="259">
        <f>SUM(G1460)</f>
        <v>1800</v>
      </c>
      <c r="H1459" s="259">
        <f>SUM(H1460)</f>
        <v>1800</v>
      </c>
      <c r="I1459" s="50">
        <f t="shared" si="67"/>
        <v>100</v>
      </c>
      <c r="J1459" s="153"/>
      <c r="K1459" s="153"/>
      <c r="L1459" s="94"/>
    </row>
    <row r="1460" spans="1:12" s="95" customFormat="1" ht="31.5" customHeight="1">
      <c r="A1460" s="87"/>
      <c r="B1460" s="90"/>
      <c r="C1460" s="96"/>
      <c r="D1460" s="127">
        <v>4300</v>
      </c>
      <c r="E1460" s="90"/>
      <c r="F1460" s="87" t="s">
        <v>41</v>
      </c>
      <c r="G1460" s="120">
        <v>1800</v>
      </c>
      <c r="H1460" s="120">
        <v>1800</v>
      </c>
      <c r="I1460" s="92">
        <f t="shared" si="67"/>
        <v>100</v>
      </c>
      <c r="J1460" s="143" t="s">
        <v>134</v>
      </c>
      <c r="K1460" s="143"/>
      <c r="L1460" s="94"/>
    </row>
    <row r="1461" spans="1:12" s="186" customFormat="1" ht="19.5" customHeight="1">
      <c r="A1461" s="58"/>
      <c r="B1461" s="61"/>
      <c r="C1461" s="208">
        <v>85154</v>
      </c>
      <c r="D1461" s="132"/>
      <c r="E1461" s="61"/>
      <c r="F1461" s="58" t="s">
        <v>135</v>
      </c>
      <c r="G1461" s="152">
        <f>SUM(G1462:G1466)</f>
        <v>5118</v>
      </c>
      <c r="H1461" s="152">
        <f>SUM(H1462:H1466)</f>
        <v>5108</v>
      </c>
      <c r="I1461" s="83">
        <f t="shared" si="67"/>
        <v>99.80461117624073</v>
      </c>
      <c r="J1461" s="153"/>
      <c r="K1461" s="153"/>
      <c r="L1461" s="94"/>
    </row>
    <row r="1462" spans="1:12" s="186" customFormat="1" ht="16.5" customHeight="1">
      <c r="A1462" s="87"/>
      <c r="B1462" s="90"/>
      <c r="C1462" s="208"/>
      <c r="D1462" s="136">
        <v>4110</v>
      </c>
      <c r="E1462" s="90"/>
      <c r="F1462" s="87" t="s">
        <v>28</v>
      </c>
      <c r="G1462" s="137">
        <v>515</v>
      </c>
      <c r="H1462" s="137">
        <v>515</v>
      </c>
      <c r="I1462" s="92">
        <f t="shared" si="67"/>
        <v>100</v>
      </c>
      <c r="J1462" s="264" t="s">
        <v>136</v>
      </c>
      <c r="K1462" s="264"/>
      <c r="L1462" s="94"/>
    </row>
    <row r="1463" spans="1:12" s="186" customFormat="1" ht="18" customHeight="1">
      <c r="A1463" s="87"/>
      <c r="B1463" s="90"/>
      <c r="C1463" s="208"/>
      <c r="D1463" s="136">
        <v>4120</v>
      </c>
      <c r="E1463" s="90"/>
      <c r="F1463" s="87" t="s">
        <v>30</v>
      </c>
      <c r="G1463" s="137">
        <v>71</v>
      </c>
      <c r="H1463" s="137">
        <v>70</v>
      </c>
      <c r="I1463" s="92">
        <f t="shared" si="67"/>
        <v>98.59154929577466</v>
      </c>
      <c r="J1463" s="264"/>
      <c r="K1463" s="264"/>
      <c r="L1463" s="94"/>
    </row>
    <row r="1464" spans="1:12" s="186" customFormat="1" ht="18" customHeight="1">
      <c r="A1464" s="87"/>
      <c r="B1464" s="90"/>
      <c r="C1464" s="208"/>
      <c r="D1464" s="136">
        <v>4210</v>
      </c>
      <c r="E1464" s="90"/>
      <c r="F1464" s="87" t="s">
        <v>31</v>
      </c>
      <c r="G1464" s="137">
        <v>275</v>
      </c>
      <c r="H1464" s="137">
        <v>275</v>
      </c>
      <c r="I1464" s="92">
        <f t="shared" si="67"/>
        <v>100</v>
      </c>
      <c r="J1464" s="264"/>
      <c r="K1464" s="264"/>
      <c r="L1464" s="94"/>
    </row>
    <row r="1465" spans="1:12" s="186" customFormat="1" ht="19.5" customHeight="1">
      <c r="A1465" s="87"/>
      <c r="B1465" s="90"/>
      <c r="C1465" s="208"/>
      <c r="D1465" s="136">
        <v>4220</v>
      </c>
      <c r="E1465" s="90"/>
      <c r="F1465" s="87" t="s">
        <v>63</v>
      </c>
      <c r="G1465" s="137">
        <v>1265</v>
      </c>
      <c r="H1465" s="137">
        <v>1256</v>
      </c>
      <c r="I1465" s="92">
        <f t="shared" si="67"/>
        <v>99.28853754940712</v>
      </c>
      <c r="J1465" s="264"/>
      <c r="K1465" s="264"/>
      <c r="L1465" s="94"/>
    </row>
    <row r="1466" spans="1:12" s="186" customFormat="1" ht="19.5" customHeight="1">
      <c r="A1466" s="87"/>
      <c r="B1466" s="90"/>
      <c r="C1466" s="208"/>
      <c r="D1466" s="139">
        <v>4300</v>
      </c>
      <c r="E1466" s="90"/>
      <c r="F1466" s="87" t="s">
        <v>41</v>
      </c>
      <c r="G1466" s="137">
        <v>2992</v>
      </c>
      <c r="H1466" s="137">
        <v>2992</v>
      </c>
      <c r="I1466" s="92">
        <f t="shared" si="67"/>
        <v>100</v>
      </c>
      <c r="J1466" s="263"/>
      <c r="K1466" s="263"/>
      <c r="L1466" s="94"/>
    </row>
    <row r="1467" spans="1:12" s="95" customFormat="1" ht="17.25" customHeight="1">
      <c r="A1467" s="58"/>
      <c r="B1467" s="59"/>
      <c r="C1467" s="60">
        <v>85401</v>
      </c>
      <c r="D1467" s="59"/>
      <c r="E1467" s="61"/>
      <c r="F1467" s="58" t="s">
        <v>104</v>
      </c>
      <c r="G1467" s="49">
        <f>SUM(G1468:G1472)</f>
        <v>44753</v>
      </c>
      <c r="H1467" s="49">
        <f>SUM(H1468:H1472)</f>
        <v>44670</v>
      </c>
      <c r="I1467" s="50">
        <f t="shared" si="67"/>
        <v>99.81453757290014</v>
      </c>
      <c r="J1467" s="63"/>
      <c r="K1467" s="63"/>
      <c r="L1467" s="94"/>
    </row>
    <row r="1468" spans="1:12" s="95" customFormat="1" ht="30.75" customHeight="1">
      <c r="A1468" s="87"/>
      <c r="B1468" s="88"/>
      <c r="C1468" s="89"/>
      <c r="D1468" s="88">
        <v>4010</v>
      </c>
      <c r="E1468" s="90"/>
      <c r="F1468" s="121" t="s">
        <v>24</v>
      </c>
      <c r="G1468" s="123">
        <v>33312</v>
      </c>
      <c r="H1468" s="123">
        <v>33240</v>
      </c>
      <c r="I1468" s="124">
        <f t="shared" si="67"/>
        <v>99.78386167146974</v>
      </c>
      <c r="J1468" s="143" t="s">
        <v>209</v>
      </c>
      <c r="K1468" s="143"/>
      <c r="L1468" s="94"/>
    </row>
    <row r="1469" spans="1:12" s="95" customFormat="1" ht="18" customHeight="1">
      <c r="A1469" s="87"/>
      <c r="B1469" s="88"/>
      <c r="C1469" s="96"/>
      <c r="D1469" s="88">
        <v>4040</v>
      </c>
      <c r="E1469" s="90"/>
      <c r="F1469" s="87" t="s">
        <v>26</v>
      </c>
      <c r="G1469" s="120">
        <v>2045</v>
      </c>
      <c r="H1469" s="120">
        <v>2044</v>
      </c>
      <c r="I1469" s="56">
        <f t="shared" si="67"/>
        <v>99.95110024449878</v>
      </c>
      <c r="J1469" s="143" t="s">
        <v>94</v>
      </c>
      <c r="K1469" s="143"/>
      <c r="L1469" s="94"/>
    </row>
    <row r="1470" spans="1:12" s="95" customFormat="1" ht="17.25" customHeight="1">
      <c r="A1470" s="87"/>
      <c r="B1470" s="88"/>
      <c r="C1470" s="96"/>
      <c r="D1470" s="88">
        <v>4110</v>
      </c>
      <c r="E1470" s="90"/>
      <c r="F1470" s="87" t="s">
        <v>28</v>
      </c>
      <c r="G1470" s="120">
        <v>6336</v>
      </c>
      <c r="H1470" s="120">
        <v>6326</v>
      </c>
      <c r="I1470" s="56">
        <f t="shared" si="67"/>
        <v>99.84217171717171</v>
      </c>
      <c r="J1470" s="143" t="s">
        <v>95</v>
      </c>
      <c r="K1470" s="143"/>
      <c r="L1470" s="94"/>
    </row>
    <row r="1471" spans="1:12" s="95" customFormat="1" ht="18" customHeight="1">
      <c r="A1471" s="87"/>
      <c r="B1471" s="88"/>
      <c r="C1471" s="96"/>
      <c r="D1471" s="88">
        <v>4120</v>
      </c>
      <c r="E1471" s="90"/>
      <c r="F1471" s="87" t="s">
        <v>30</v>
      </c>
      <c r="G1471" s="120">
        <v>868</v>
      </c>
      <c r="H1471" s="120">
        <v>868</v>
      </c>
      <c r="I1471" s="56">
        <f t="shared" si="67"/>
        <v>100</v>
      </c>
      <c r="J1471" s="143" t="s">
        <v>96</v>
      </c>
      <c r="K1471" s="143"/>
      <c r="L1471" s="94"/>
    </row>
    <row r="1472" spans="1:12" s="95" customFormat="1" ht="17.25" customHeight="1">
      <c r="A1472" s="87"/>
      <c r="B1472" s="88"/>
      <c r="C1472" s="99"/>
      <c r="D1472" s="88">
        <v>4440</v>
      </c>
      <c r="E1472" s="90"/>
      <c r="F1472" s="87" t="s">
        <v>47</v>
      </c>
      <c r="G1472" s="120">
        <v>2192</v>
      </c>
      <c r="H1472" s="120">
        <v>2192</v>
      </c>
      <c r="I1472" s="92">
        <f t="shared" si="67"/>
        <v>100</v>
      </c>
      <c r="J1472" s="143" t="s">
        <v>106</v>
      </c>
      <c r="K1472" s="143"/>
      <c r="L1472" s="94"/>
    </row>
    <row r="1473" spans="1:12" s="95" customFormat="1" ht="45" customHeight="1">
      <c r="A1473" s="58"/>
      <c r="B1473" s="59"/>
      <c r="C1473" s="99">
        <v>85412</v>
      </c>
      <c r="D1473" s="59"/>
      <c r="E1473" s="61"/>
      <c r="F1473" s="58" t="s">
        <v>474</v>
      </c>
      <c r="G1473" s="134">
        <f>SUM(G1474)</f>
        <v>5050</v>
      </c>
      <c r="H1473" s="134">
        <f>SUM(H1474)</f>
        <v>4830</v>
      </c>
      <c r="I1473" s="83">
        <f t="shared" si="67"/>
        <v>95.64356435643563</v>
      </c>
      <c r="J1473" s="153"/>
      <c r="K1473" s="153"/>
      <c r="L1473" s="94"/>
    </row>
    <row r="1474" spans="1:12" s="95" customFormat="1" ht="17.25" customHeight="1">
      <c r="A1474" s="87"/>
      <c r="B1474" s="88"/>
      <c r="C1474" s="99"/>
      <c r="D1474" s="88">
        <v>4300</v>
      </c>
      <c r="E1474" s="90"/>
      <c r="F1474" s="87" t="s">
        <v>41</v>
      </c>
      <c r="G1474" s="120">
        <v>5050</v>
      </c>
      <c r="H1474" s="120">
        <v>4830</v>
      </c>
      <c r="I1474" s="56">
        <f t="shared" si="67"/>
        <v>95.64356435643563</v>
      </c>
      <c r="J1474" s="148" t="s">
        <v>475</v>
      </c>
      <c r="K1474" s="148"/>
      <c r="L1474" s="94"/>
    </row>
    <row r="1475" spans="1:12" s="12" customFormat="1" ht="15" customHeight="1">
      <c r="A1475" s="105"/>
      <c r="B1475" s="105"/>
      <c r="C1475" s="106"/>
      <c r="D1475" s="105"/>
      <c r="E1475" s="107"/>
      <c r="F1475" s="105"/>
      <c r="G1475" s="108"/>
      <c r="H1475" s="108"/>
      <c r="I1475" s="50"/>
      <c r="J1475" s="109"/>
      <c r="K1475" s="109"/>
      <c r="L1475" s="7"/>
    </row>
    <row r="1476" spans="1:12" s="82" customFormat="1" ht="18" customHeight="1">
      <c r="A1476" s="75" t="s">
        <v>539</v>
      </c>
      <c r="B1476" s="75"/>
      <c r="C1476" s="110"/>
      <c r="D1476" s="75"/>
      <c r="E1476" s="111"/>
      <c r="F1476" s="75" t="s">
        <v>540</v>
      </c>
      <c r="G1476" s="112">
        <f>SUM(G1477:G1501)/2</f>
        <v>964679</v>
      </c>
      <c r="H1476" s="112">
        <f>SUM(H1477:H1501)/2</f>
        <v>961271</v>
      </c>
      <c r="I1476" s="113">
        <f aca="true" t="shared" si="68" ref="I1476:I1501">H1476/G1476*100</f>
        <v>99.6467218629202</v>
      </c>
      <c r="J1476" s="81"/>
      <c r="K1476" s="81"/>
      <c r="L1476" s="7"/>
    </row>
    <row r="1477" spans="1:12" s="86" customFormat="1" ht="18" customHeight="1">
      <c r="A1477" s="58"/>
      <c r="B1477" s="59"/>
      <c r="C1477" s="60">
        <v>80101</v>
      </c>
      <c r="D1477" s="59"/>
      <c r="E1477" s="61"/>
      <c r="F1477" s="58" t="s">
        <v>285</v>
      </c>
      <c r="G1477" s="49">
        <f>SUM(G1478:G1491)</f>
        <v>938146</v>
      </c>
      <c r="H1477" s="49">
        <f>SUM(H1478:H1491)</f>
        <v>935858</v>
      </c>
      <c r="I1477" s="50">
        <f t="shared" si="68"/>
        <v>99.75611471988368</v>
      </c>
      <c r="J1477" s="84"/>
      <c r="K1477" s="84"/>
      <c r="L1477" s="85"/>
    </row>
    <row r="1478" spans="1:12" s="116" customFormat="1" ht="27" customHeight="1">
      <c r="A1478" s="87"/>
      <c r="B1478" s="88"/>
      <c r="C1478" s="115"/>
      <c r="D1478" s="88">
        <v>3020</v>
      </c>
      <c r="E1478" s="90"/>
      <c r="F1478" s="87" t="s">
        <v>22</v>
      </c>
      <c r="G1478" s="120">
        <v>2700</v>
      </c>
      <c r="H1478" s="120">
        <v>2695</v>
      </c>
      <c r="I1478" s="92">
        <f t="shared" si="68"/>
        <v>99.81481481481481</v>
      </c>
      <c r="J1478" s="143" t="s">
        <v>461</v>
      </c>
      <c r="K1478" s="143"/>
      <c r="L1478" s="85"/>
    </row>
    <row r="1479" spans="1:12" s="95" customFormat="1" ht="28.5" customHeight="1">
      <c r="A1479" s="87"/>
      <c r="B1479" s="88"/>
      <c r="C1479" s="89"/>
      <c r="D1479" s="88">
        <v>4010</v>
      </c>
      <c r="E1479" s="90"/>
      <c r="F1479" s="87" t="s">
        <v>24</v>
      </c>
      <c r="G1479" s="120">
        <v>608644</v>
      </c>
      <c r="H1479" s="120">
        <v>608548</v>
      </c>
      <c r="I1479" s="56">
        <f t="shared" si="68"/>
        <v>99.98422723299663</v>
      </c>
      <c r="J1479" s="143" t="s">
        <v>478</v>
      </c>
      <c r="K1479" s="143"/>
      <c r="L1479" s="94"/>
    </row>
    <row r="1480" spans="1:12" s="95" customFormat="1" ht="18.75" customHeight="1">
      <c r="A1480" s="87"/>
      <c r="B1480" s="88"/>
      <c r="C1480" s="96"/>
      <c r="D1480" s="88">
        <v>4040</v>
      </c>
      <c r="E1480" s="90"/>
      <c r="F1480" s="87" t="s">
        <v>26</v>
      </c>
      <c r="G1480" s="120">
        <v>41850</v>
      </c>
      <c r="H1480" s="120">
        <v>41850</v>
      </c>
      <c r="I1480" s="56">
        <f t="shared" si="68"/>
        <v>100</v>
      </c>
      <c r="J1480" s="143" t="s">
        <v>94</v>
      </c>
      <c r="K1480" s="143"/>
      <c r="L1480" s="94"/>
    </row>
    <row r="1481" spans="1:12" s="95" customFormat="1" ht="18" customHeight="1">
      <c r="A1481" s="87"/>
      <c r="B1481" s="88"/>
      <c r="C1481" s="96"/>
      <c r="D1481" s="88">
        <v>4110</v>
      </c>
      <c r="E1481" s="90"/>
      <c r="F1481" s="87" t="s">
        <v>28</v>
      </c>
      <c r="G1481" s="120">
        <v>112723</v>
      </c>
      <c r="H1481" s="120">
        <v>112508</v>
      </c>
      <c r="I1481" s="56">
        <f t="shared" si="68"/>
        <v>99.80926696415105</v>
      </c>
      <c r="J1481" s="143" t="s">
        <v>95</v>
      </c>
      <c r="K1481" s="143"/>
      <c r="L1481" s="94"/>
    </row>
    <row r="1482" spans="1:12" s="95" customFormat="1" ht="18" customHeight="1">
      <c r="A1482" s="87"/>
      <c r="B1482" s="88"/>
      <c r="C1482" s="96"/>
      <c r="D1482" s="88">
        <v>4120</v>
      </c>
      <c r="E1482" s="90"/>
      <c r="F1482" s="87" t="s">
        <v>30</v>
      </c>
      <c r="G1482" s="120">
        <v>15350</v>
      </c>
      <c r="H1482" s="120">
        <v>15297</v>
      </c>
      <c r="I1482" s="56">
        <f t="shared" si="68"/>
        <v>99.65472312703582</v>
      </c>
      <c r="J1482" s="143" t="s">
        <v>96</v>
      </c>
      <c r="K1482" s="143"/>
      <c r="L1482" s="94"/>
    </row>
    <row r="1483" spans="1:12" s="95" customFormat="1" ht="18" customHeight="1">
      <c r="A1483" s="87"/>
      <c r="B1483" s="88"/>
      <c r="C1483" s="96"/>
      <c r="D1483" s="88">
        <v>4210</v>
      </c>
      <c r="E1483" s="90"/>
      <c r="F1483" s="87" t="s">
        <v>31</v>
      </c>
      <c r="G1483" s="120">
        <v>10698</v>
      </c>
      <c r="H1483" s="120">
        <v>10663</v>
      </c>
      <c r="I1483" s="56">
        <f t="shared" si="68"/>
        <v>99.67283604412039</v>
      </c>
      <c r="J1483" s="143" t="s">
        <v>97</v>
      </c>
      <c r="K1483" s="143"/>
      <c r="L1483" s="94"/>
    </row>
    <row r="1484" spans="1:12" s="95" customFormat="1" ht="17.25" customHeight="1">
      <c r="A1484" s="87"/>
      <c r="B1484" s="88"/>
      <c r="C1484" s="96"/>
      <c r="D1484" s="88">
        <v>4240</v>
      </c>
      <c r="E1484" s="90"/>
      <c r="F1484" s="87" t="s">
        <v>33</v>
      </c>
      <c r="G1484" s="120">
        <v>1972</v>
      </c>
      <c r="H1484" s="120">
        <v>1967</v>
      </c>
      <c r="I1484" s="56">
        <f t="shared" si="68"/>
        <v>99.74645030425964</v>
      </c>
      <c r="J1484" s="143" t="s">
        <v>127</v>
      </c>
      <c r="K1484" s="143"/>
      <c r="L1484" s="94"/>
    </row>
    <row r="1485" spans="1:12" s="95" customFormat="1" ht="17.25" customHeight="1">
      <c r="A1485" s="87"/>
      <c r="B1485" s="88"/>
      <c r="C1485" s="96"/>
      <c r="D1485" s="88">
        <v>4260</v>
      </c>
      <c r="E1485" s="90"/>
      <c r="F1485" s="87" t="s">
        <v>35</v>
      </c>
      <c r="G1485" s="120">
        <v>77992</v>
      </c>
      <c r="H1485" s="120">
        <v>77120</v>
      </c>
      <c r="I1485" s="56">
        <f t="shared" si="68"/>
        <v>98.88193660888295</v>
      </c>
      <c r="J1485" s="151" t="s">
        <v>358</v>
      </c>
      <c r="K1485" s="151"/>
      <c r="L1485" s="94"/>
    </row>
    <row r="1486" spans="1:12" s="95" customFormat="1" ht="18" customHeight="1">
      <c r="A1486" s="87"/>
      <c r="B1486" s="88"/>
      <c r="C1486" s="96"/>
      <c r="D1486" s="88">
        <v>4270</v>
      </c>
      <c r="E1486" s="90"/>
      <c r="F1486" s="87" t="s">
        <v>37</v>
      </c>
      <c r="G1486" s="120">
        <v>5200</v>
      </c>
      <c r="H1486" s="120">
        <v>4863</v>
      </c>
      <c r="I1486" s="56">
        <f t="shared" si="68"/>
        <v>93.51923076923076</v>
      </c>
      <c r="J1486" s="143" t="s">
        <v>541</v>
      </c>
      <c r="K1486" s="143"/>
      <c r="L1486" s="94"/>
    </row>
    <row r="1487" spans="1:12" s="95" customFormat="1" ht="18" customHeight="1">
      <c r="A1487" s="87"/>
      <c r="B1487" s="88"/>
      <c r="C1487" s="96"/>
      <c r="D1487" s="88">
        <v>4280</v>
      </c>
      <c r="E1487" s="90"/>
      <c r="F1487" s="87" t="s">
        <v>542</v>
      </c>
      <c r="G1487" s="120">
        <v>1000</v>
      </c>
      <c r="H1487" s="120">
        <v>815</v>
      </c>
      <c r="I1487" s="56">
        <f t="shared" si="68"/>
        <v>81.5</v>
      </c>
      <c r="J1487" s="143" t="s">
        <v>40</v>
      </c>
      <c r="K1487" s="143"/>
      <c r="L1487" s="94"/>
    </row>
    <row r="1488" spans="1:12" s="95" customFormat="1" ht="17.25" customHeight="1">
      <c r="A1488" s="87"/>
      <c r="B1488" s="88"/>
      <c r="C1488" s="96"/>
      <c r="D1488" s="88">
        <v>4300</v>
      </c>
      <c r="E1488" s="90"/>
      <c r="F1488" s="87" t="s">
        <v>41</v>
      </c>
      <c r="G1488" s="120">
        <v>16921</v>
      </c>
      <c r="H1488" s="120">
        <v>16885</v>
      </c>
      <c r="I1488" s="56">
        <f t="shared" si="68"/>
        <v>99.78724661663023</v>
      </c>
      <c r="J1488" s="143" t="s">
        <v>481</v>
      </c>
      <c r="K1488" s="143"/>
      <c r="L1488" s="94"/>
    </row>
    <row r="1489" spans="1:12" s="95" customFormat="1" ht="18" customHeight="1">
      <c r="A1489" s="87"/>
      <c r="B1489" s="88"/>
      <c r="C1489" s="96"/>
      <c r="D1489" s="88">
        <v>4410</v>
      </c>
      <c r="E1489" s="90"/>
      <c r="F1489" s="121" t="s">
        <v>43</v>
      </c>
      <c r="G1489" s="123">
        <v>632</v>
      </c>
      <c r="H1489" s="123">
        <v>183</v>
      </c>
      <c r="I1489" s="133">
        <f t="shared" si="68"/>
        <v>28.955696202531644</v>
      </c>
      <c r="J1489" s="143" t="s">
        <v>158</v>
      </c>
      <c r="K1489" s="143"/>
      <c r="L1489" s="94"/>
    </row>
    <row r="1490" spans="1:12" s="95" customFormat="1" ht="18" customHeight="1">
      <c r="A1490" s="87"/>
      <c r="B1490" s="88"/>
      <c r="C1490" s="96"/>
      <c r="D1490" s="88">
        <v>4430</v>
      </c>
      <c r="E1490" s="90"/>
      <c r="F1490" s="121" t="s">
        <v>45</v>
      </c>
      <c r="G1490" s="123">
        <v>4500</v>
      </c>
      <c r="H1490" s="123">
        <v>4500</v>
      </c>
      <c r="I1490" s="124">
        <f t="shared" si="68"/>
        <v>100</v>
      </c>
      <c r="J1490" s="143" t="s">
        <v>468</v>
      </c>
      <c r="K1490" s="143"/>
      <c r="L1490" s="94"/>
    </row>
    <row r="1491" spans="1:12" s="95" customFormat="1" ht="18" customHeight="1">
      <c r="A1491" s="87"/>
      <c r="B1491" s="88"/>
      <c r="C1491" s="99"/>
      <c r="D1491" s="88">
        <v>4440</v>
      </c>
      <c r="E1491" s="90"/>
      <c r="F1491" s="87" t="s">
        <v>47</v>
      </c>
      <c r="G1491" s="258">
        <v>37964</v>
      </c>
      <c r="H1491" s="258">
        <v>37964</v>
      </c>
      <c r="I1491" s="92">
        <f t="shared" si="68"/>
        <v>100</v>
      </c>
      <c r="J1491" s="143" t="s">
        <v>106</v>
      </c>
      <c r="K1491" s="143"/>
      <c r="L1491" s="94"/>
    </row>
    <row r="1492" spans="1:12" s="95" customFormat="1" ht="18" customHeight="1">
      <c r="A1492" s="58"/>
      <c r="B1492" s="59"/>
      <c r="C1492" s="67">
        <v>80146</v>
      </c>
      <c r="D1492" s="59"/>
      <c r="E1492" s="61"/>
      <c r="F1492" s="58" t="s">
        <v>53</v>
      </c>
      <c r="G1492" s="259">
        <f>SUM(G1493)</f>
        <v>2100</v>
      </c>
      <c r="H1492" s="259">
        <f>SUM(H1493)</f>
        <v>1800</v>
      </c>
      <c r="I1492" s="50">
        <f t="shared" si="68"/>
        <v>85.71428571428571</v>
      </c>
      <c r="J1492" s="153"/>
      <c r="K1492" s="153"/>
      <c r="L1492" s="94"/>
    </row>
    <row r="1493" spans="1:12" s="95" customFormat="1" ht="30.75" customHeight="1">
      <c r="A1493" s="87"/>
      <c r="B1493" s="90"/>
      <c r="C1493" s="96"/>
      <c r="D1493" s="127">
        <v>4300</v>
      </c>
      <c r="E1493" s="90"/>
      <c r="F1493" s="87" t="s">
        <v>41</v>
      </c>
      <c r="G1493" s="120">
        <v>2100</v>
      </c>
      <c r="H1493" s="120">
        <v>1800</v>
      </c>
      <c r="I1493" s="56">
        <f t="shared" si="68"/>
        <v>85.71428571428571</v>
      </c>
      <c r="J1493" s="148" t="s">
        <v>134</v>
      </c>
      <c r="K1493" s="148"/>
      <c r="L1493" s="94"/>
    </row>
    <row r="1494" spans="1:12" s="95" customFormat="1" ht="18" customHeight="1">
      <c r="A1494" s="58"/>
      <c r="B1494" s="59"/>
      <c r="C1494" s="60">
        <v>85401</v>
      </c>
      <c r="D1494" s="59"/>
      <c r="E1494" s="61"/>
      <c r="F1494" s="100" t="s">
        <v>104</v>
      </c>
      <c r="G1494" s="101">
        <f>SUM(G1495:G1499)</f>
        <v>16631</v>
      </c>
      <c r="H1494" s="101">
        <f>SUM(H1495:H1499)</f>
        <v>16137</v>
      </c>
      <c r="I1494" s="71">
        <f t="shared" si="68"/>
        <v>97.02964343695508</v>
      </c>
      <c r="J1494" s="103"/>
      <c r="K1494" s="103"/>
      <c r="L1494" s="94"/>
    </row>
    <row r="1495" spans="1:12" s="95" customFormat="1" ht="30" customHeight="1">
      <c r="A1495" s="87"/>
      <c r="B1495" s="88"/>
      <c r="C1495" s="89"/>
      <c r="D1495" s="88">
        <v>4010</v>
      </c>
      <c r="E1495" s="90"/>
      <c r="F1495" s="87" t="s">
        <v>24</v>
      </c>
      <c r="G1495" s="120">
        <v>12314</v>
      </c>
      <c r="H1495" s="120">
        <v>12306</v>
      </c>
      <c r="I1495" s="56">
        <f t="shared" si="68"/>
        <v>99.9350332954361</v>
      </c>
      <c r="J1495" s="143" t="s">
        <v>209</v>
      </c>
      <c r="K1495" s="143"/>
      <c r="L1495" s="94"/>
    </row>
    <row r="1496" spans="1:12" s="95" customFormat="1" ht="18" customHeight="1">
      <c r="A1496" s="87"/>
      <c r="B1496" s="88"/>
      <c r="C1496" s="96"/>
      <c r="D1496" s="88">
        <v>4040</v>
      </c>
      <c r="E1496" s="90"/>
      <c r="F1496" s="87" t="s">
        <v>26</v>
      </c>
      <c r="G1496" s="120">
        <v>159</v>
      </c>
      <c r="H1496" s="120">
        <v>158</v>
      </c>
      <c r="I1496" s="56">
        <f t="shared" si="68"/>
        <v>99.37106918238993</v>
      </c>
      <c r="J1496" s="143" t="s">
        <v>448</v>
      </c>
      <c r="K1496" s="143"/>
      <c r="L1496" s="94"/>
    </row>
    <row r="1497" spans="1:12" s="95" customFormat="1" ht="18.75" customHeight="1">
      <c r="A1497" s="87"/>
      <c r="B1497" s="88"/>
      <c r="C1497" s="96"/>
      <c r="D1497" s="88">
        <v>4110</v>
      </c>
      <c r="E1497" s="90"/>
      <c r="F1497" s="87" t="s">
        <v>28</v>
      </c>
      <c r="G1497" s="120">
        <v>2943</v>
      </c>
      <c r="H1497" s="120">
        <v>2462</v>
      </c>
      <c r="I1497" s="56">
        <f t="shared" si="68"/>
        <v>83.6561331974176</v>
      </c>
      <c r="J1497" s="143" t="s">
        <v>95</v>
      </c>
      <c r="K1497" s="143"/>
      <c r="L1497" s="94"/>
    </row>
    <row r="1498" spans="1:12" s="95" customFormat="1" ht="18.75" customHeight="1">
      <c r="A1498" s="87"/>
      <c r="B1498" s="88"/>
      <c r="C1498" s="96"/>
      <c r="D1498" s="88">
        <v>4120</v>
      </c>
      <c r="E1498" s="90"/>
      <c r="F1498" s="87" t="s">
        <v>30</v>
      </c>
      <c r="G1498" s="120">
        <v>339</v>
      </c>
      <c r="H1498" s="120">
        <v>335</v>
      </c>
      <c r="I1498" s="92">
        <f t="shared" si="68"/>
        <v>98.82005899705014</v>
      </c>
      <c r="J1498" s="143" t="s">
        <v>96</v>
      </c>
      <c r="K1498" s="143"/>
      <c r="L1498" s="94"/>
    </row>
    <row r="1499" spans="1:12" s="95" customFormat="1" ht="18.75" customHeight="1">
      <c r="A1499" s="87"/>
      <c r="B1499" s="88"/>
      <c r="C1499" s="96"/>
      <c r="D1499" s="88">
        <v>4440</v>
      </c>
      <c r="E1499" s="90"/>
      <c r="F1499" s="87" t="s">
        <v>47</v>
      </c>
      <c r="G1499" s="120">
        <v>876</v>
      </c>
      <c r="H1499" s="120">
        <v>876</v>
      </c>
      <c r="I1499" s="92">
        <f t="shared" si="68"/>
        <v>100</v>
      </c>
      <c r="J1499" s="143" t="s">
        <v>106</v>
      </c>
      <c r="K1499" s="143"/>
      <c r="L1499" s="94"/>
    </row>
    <row r="1500" spans="1:12" s="95" customFormat="1" ht="45" customHeight="1">
      <c r="A1500" s="58"/>
      <c r="B1500" s="59"/>
      <c r="C1500" s="99">
        <v>85412</v>
      </c>
      <c r="D1500" s="59"/>
      <c r="E1500" s="61"/>
      <c r="F1500" s="58" t="s">
        <v>474</v>
      </c>
      <c r="G1500" s="134">
        <f>SUM(G1501)</f>
        <v>7802</v>
      </c>
      <c r="H1500" s="134">
        <f>SUM(H1501)</f>
        <v>7476</v>
      </c>
      <c r="I1500" s="83">
        <f t="shared" si="68"/>
        <v>95.82158420917713</v>
      </c>
      <c r="J1500" s="153"/>
      <c r="K1500" s="153"/>
      <c r="L1500" s="94"/>
    </row>
    <row r="1501" spans="1:12" s="95" customFormat="1" ht="17.25" customHeight="1">
      <c r="A1501" s="87"/>
      <c r="B1501" s="88"/>
      <c r="C1501" s="99"/>
      <c r="D1501" s="88">
        <v>4300</v>
      </c>
      <c r="E1501" s="90"/>
      <c r="F1501" s="87" t="s">
        <v>41</v>
      </c>
      <c r="G1501" s="120">
        <v>7802</v>
      </c>
      <c r="H1501" s="120">
        <v>7476</v>
      </c>
      <c r="I1501" s="56">
        <f t="shared" si="68"/>
        <v>95.82158420917713</v>
      </c>
      <c r="J1501" s="148" t="s">
        <v>475</v>
      </c>
      <c r="K1501" s="148"/>
      <c r="L1501" s="94"/>
    </row>
    <row r="1502" spans="1:12" s="116" customFormat="1" ht="17.25" customHeight="1">
      <c r="A1502" s="87"/>
      <c r="B1502" s="87"/>
      <c r="C1502" s="118"/>
      <c r="D1502" s="87"/>
      <c r="E1502" s="119"/>
      <c r="F1502" s="87"/>
      <c r="G1502" s="91"/>
      <c r="H1502" s="91"/>
      <c r="I1502" s="56"/>
      <c r="J1502" s="109"/>
      <c r="K1502" s="109"/>
      <c r="L1502" s="274"/>
    </row>
    <row r="1503" spans="1:12" s="82" customFormat="1" ht="18.75" customHeight="1">
      <c r="A1503" s="75" t="s">
        <v>543</v>
      </c>
      <c r="B1503" s="75"/>
      <c r="C1503" s="110"/>
      <c r="D1503" s="75"/>
      <c r="E1503" s="111"/>
      <c r="F1503" s="75" t="s">
        <v>544</v>
      </c>
      <c r="G1503" s="112">
        <f>SUM(G1504:G1517)/2</f>
        <v>321242</v>
      </c>
      <c r="H1503" s="112">
        <f>SUM(H1504:H1517)/2</f>
        <v>320805</v>
      </c>
      <c r="I1503" s="113">
        <f aca="true" t="shared" si="69" ref="I1503:I1517">H1503/G1503*100</f>
        <v>99.86396548396536</v>
      </c>
      <c r="J1503" s="81"/>
      <c r="K1503" s="81"/>
      <c r="L1503" s="7"/>
    </row>
    <row r="1504" spans="1:12" s="86" customFormat="1" ht="18.75" customHeight="1">
      <c r="A1504" s="58"/>
      <c r="B1504" s="59"/>
      <c r="C1504" s="60">
        <v>80101</v>
      </c>
      <c r="D1504" s="59"/>
      <c r="E1504" s="61"/>
      <c r="F1504" s="58" t="s">
        <v>285</v>
      </c>
      <c r="G1504" s="49">
        <f>SUM(G1505:G1511)</f>
        <v>302406</v>
      </c>
      <c r="H1504" s="49">
        <f>SUM(H1505:H1511)</f>
        <v>302186</v>
      </c>
      <c r="I1504" s="50">
        <f t="shared" si="69"/>
        <v>99.92725012069866</v>
      </c>
      <c r="J1504" s="84"/>
      <c r="K1504" s="84"/>
      <c r="L1504" s="85"/>
    </row>
    <row r="1505" spans="1:12" s="95" customFormat="1" ht="31.5" customHeight="1">
      <c r="A1505" s="87"/>
      <c r="B1505" s="90"/>
      <c r="C1505" s="96"/>
      <c r="D1505" s="127">
        <v>4010</v>
      </c>
      <c r="E1505" s="90"/>
      <c r="F1505" s="87" t="s">
        <v>24</v>
      </c>
      <c r="G1505" s="120">
        <v>204467</v>
      </c>
      <c r="H1505" s="120">
        <v>204466</v>
      </c>
      <c r="I1505" s="56">
        <f t="shared" si="69"/>
        <v>99.99951092352312</v>
      </c>
      <c r="J1505" s="143" t="s">
        <v>478</v>
      </c>
      <c r="K1505" s="143"/>
      <c r="L1505" s="94"/>
    </row>
    <row r="1506" spans="1:12" s="95" customFormat="1" ht="16.5" customHeight="1">
      <c r="A1506" s="87"/>
      <c r="B1506" s="88"/>
      <c r="C1506" s="96"/>
      <c r="D1506" s="88">
        <v>4040</v>
      </c>
      <c r="E1506" s="90"/>
      <c r="F1506" s="87" t="s">
        <v>26</v>
      </c>
      <c r="G1506" s="120">
        <v>39185</v>
      </c>
      <c r="H1506" s="120">
        <v>39169</v>
      </c>
      <c r="I1506" s="92">
        <f t="shared" si="69"/>
        <v>99.95916804899834</v>
      </c>
      <c r="J1506" s="143" t="s">
        <v>94</v>
      </c>
      <c r="K1506" s="143"/>
      <c r="L1506" s="94"/>
    </row>
    <row r="1507" spans="1:12" s="95" customFormat="1" ht="18" customHeight="1">
      <c r="A1507" s="87"/>
      <c r="B1507" s="88"/>
      <c r="C1507" s="96"/>
      <c r="D1507" s="88">
        <v>4110</v>
      </c>
      <c r="E1507" s="90"/>
      <c r="F1507" s="87" t="s">
        <v>28</v>
      </c>
      <c r="G1507" s="120">
        <v>38779</v>
      </c>
      <c r="H1507" s="120">
        <v>38613</v>
      </c>
      <c r="I1507" s="56">
        <f t="shared" si="69"/>
        <v>99.57193326284845</v>
      </c>
      <c r="J1507" s="143" t="s">
        <v>95</v>
      </c>
      <c r="K1507" s="143"/>
      <c r="L1507" s="94"/>
    </row>
    <row r="1508" spans="1:12" s="97" customFormat="1" ht="18.75" customHeight="1">
      <c r="A1508" s="87"/>
      <c r="B1508" s="88"/>
      <c r="C1508" s="96"/>
      <c r="D1508" s="88">
        <v>4120</v>
      </c>
      <c r="E1508" s="90"/>
      <c r="F1508" s="87" t="s">
        <v>30</v>
      </c>
      <c r="G1508" s="120">
        <v>5422</v>
      </c>
      <c r="H1508" s="120">
        <v>5398</v>
      </c>
      <c r="I1508" s="92">
        <f t="shared" si="69"/>
        <v>99.55735890815197</v>
      </c>
      <c r="J1508" s="143" t="s">
        <v>96</v>
      </c>
      <c r="K1508" s="143"/>
      <c r="L1508" s="94"/>
    </row>
    <row r="1509" spans="1:12" s="97" customFormat="1" ht="18.75" customHeight="1">
      <c r="A1509" s="87"/>
      <c r="B1509" s="88"/>
      <c r="C1509" s="96"/>
      <c r="D1509" s="88">
        <v>4210</v>
      </c>
      <c r="E1509" s="275"/>
      <c r="F1509" s="117" t="s">
        <v>31</v>
      </c>
      <c r="G1509" s="120">
        <v>1073</v>
      </c>
      <c r="H1509" s="120">
        <v>1060</v>
      </c>
      <c r="I1509" s="56">
        <f t="shared" si="69"/>
        <v>98.78844361602982</v>
      </c>
      <c r="J1509" s="143" t="s">
        <v>97</v>
      </c>
      <c r="K1509" s="143"/>
      <c r="L1509" s="94"/>
    </row>
    <row r="1510" spans="1:12" s="95" customFormat="1" ht="18" customHeight="1">
      <c r="A1510" s="87"/>
      <c r="B1510" s="88"/>
      <c r="C1510" s="96"/>
      <c r="D1510" s="88">
        <v>4300</v>
      </c>
      <c r="E1510" s="90"/>
      <c r="F1510" s="87" t="s">
        <v>41</v>
      </c>
      <c r="G1510" s="120">
        <v>3435</v>
      </c>
      <c r="H1510" s="120">
        <v>3435</v>
      </c>
      <c r="I1510" s="56">
        <f t="shared" si="69"/>
        <v>100</v>
      </c>
      <c r="J1510" s="143" t="s">
        <v>512</v>
      </c>
      <c r="K1510" s="143"/>
      <c r="L1510" s="94"/>
    </row>
    <row r="1511" spans="1:12" s="95" customFormat="1" ht="18.75" customHeight="1">
      <c r="A1511" s="87"/>
      <c r="B1511" s="88"/>
      <c r="C1511" s="96"/>
      <c r="D1511" s="88">
        <v>4440</v>
      </c>
      <c r="E1511" s="90"/>
      <c r="F1511" s="87" t="s">
        <v>47</v>
      </c>
      <c r="G1511" s="258">
        <v>10045</v>
      </c>
      <c r="H1511" s="258">
        <v>10045</v>
      </c>
      <c r="I1511" s="56">
        <f t="shared" si="69"/>
        <v>100</v>
      </c>
      <c r="J1511" s="143" t="s">
        <v>106</v>
      </c>
      <c r="K1511" s="143"/>
      <c r="L1511" s="94"/>
    </row>
    <row r="1512" spans="1:12" s="95" customFormat="1" ht="17.25" customHeight="1">
      <c r="A1512" s="58"/>
      <c r="B1512" s="59"/>
      <c r="C1512" s="60">
        <v>85401</v>
      </c>
      <c r="D1512" s="59"/>
      <c r="E1512" s="61"/>
      <c r="F1512" s="58" t="s">
        <v>545</v>
      </c>
      <c r="G1512" s="49">
        <f>SUM(G1513:G1517)</f>
        <v>18836</v>
      </c>
      <c r="H1512" s="49">
        <f>SUM(H1513:H1517)</f>
        <v>18619</v>
      </c>
      <c r="I1512" s="50">
        <f t="shared" si="69"/>
        <v>98.84795073263962</v>
      </c>
      <c r="J1512" s="103"/>
      <c r="K1512" s="103"/>
      <c r="L1512" s="94"/>
    </row>
    <row r="1513" spans="1:12" s="95" customFormat="1" ht="30" customHeight="1">
      <c r="A1513" s="87"/>
      <c r="B1513" s="88"/>
      <c r="C1513" s="89"/>
      <c r="D1513" s="88">
        <v>4010</v>
      </c>
      <c r="E1513" s="90"/>
      <c r="F1513" s="87" t="s">
        <v>24</v>
      </c>
      <c r="G1513" s="120">
        <v>12318</v>
      </c>
      <c r="H1513" s="120">
        <v>12318</v>
      </c>
      <c r="I1513" s="56">
        <f t="shared" si="69"/>
        <v>100</v>
      </c>
      <c r="J1513" s="143" t="s">
        <v>546</v>
      </c>
      <c r="K1513" s="143"/>
      <c r="L1513" s="94"/>
    </row>
    <row r="1514" spans="1:12" s="95" customFormat="1" ht="17.25" customHeight="1">
      <c r="A1514" s="87"/>
      <c r="B1514" s="88"/>
      <c r="C1514" s="96"/>
      <c r="D1514" s="88">
        <v>4040</v>
      </c>
      <c r="E1514" s="90"/>
      <c r="F1514" s="87" t="s">
        <v>26</v>
      </c>
      <c r="G1514" s="120">
        <v>2481</v>
      </c>
      <c r="H1514" s="120">
        <v>2480</v>
      </c>
      <c r="I1514" s="56">
        <f t="shared" si="69"/>
        <v>99.95969367190649</v>
      </c>
      <c r="J1514" s="143" t="s">
        <v>94</v>
      </c>
      <c r="K1514" s="143"/>
      <c r="L1514" s="94"/>
    </row>
    <row r="1515" spans="1:12" s="95" customFormat="1" ht="17.25" customHeight="1">
      <c r="A1515" s="87"/>
      <c r="B1515" s="88"/>
      <c r="C1515" s="96"/>
      <c r="D1515" s="88">
        <v>4110</v>
      </c>
      <c r="E1515" s="90"/>
      <c r="F1515" s="121" t="s">
        <v>28</v>
      </c>
      <c r="G1515" s="123">
        <v>2804</v>
      </c>
      <c r="H1515" s="123">
        <v>2803</v>
      </c>
      <c r="I1515" s="133">
        <f t="shared" si="69"/>
        <v>99.96433666191156</v>
      </c>
      <c r="J1515" s="143" t="s">
        <v>95</v>
      </c>
      <c r="K1515" s="143"/>
      <c r="L1515" s="94"/>
    </row>
    <row r="1516" spans="1:12" s="95" customFormat="1" ht="17.25" customHeight="1">
      <c r="A1516" s="87"/>
      <c r="B1516" s="88"/>
      <c r="C1516" s="96"/>
      <c r="D1516" s="88">
        <v>4120</v>
      </c>
      <c r="E1516" s="90"/>
      <c r="F1516" s="121" t="s">
        <v>30</v>
      </c>
      <c r="G1516" s="123">
        <v>382</v>
      </c>
      <c r="H1516" s="123">
        <v>382</v>
      </c>
      <c r="I1516" s="124">
        <f t="shared" si="69"/>
        <v>100</v>
      </c>
      <c r="J1516" s="143" t="s">
        <v>96</v>
      </c>
      <c r="K1516" s="143"/>
      <c r="L1516" s="94"/>
    </row>
    <row r="1517" spans="1:12" s="95" customFormat="1" ht="18.75" customHeight="1">
      <c r="A1517" s="87"/>
      <c r="B1517" s="88"/>
      <c r="C1517" s="99"/>
      <c r="D1517" s="88">
        <v>4440</v>
      </c>
      <c r="E1517" s="90"/>
      <c r="F1517" s="87" t="s">
        <v>47</v>
      </c>
      <c r="G1517" s="120">
        <v>851</v>
      </c>
      <c r="H1517" s="120">
        <v>636</v>
      </c>
      <c r="I1517" s="56">
        <f t="shared" si="69"/>
        <v>74.73560517038777</v>
      </c>
      <c r="J1517" s="148" t="s">
        <v>106</v>
      </c>
      <c r="K1517" s="148"/>
      <c r="L1517" s="94"/>
    </row>
    <row r="1518" spans="1:12" s="116" customFormat="1" ht="19.5" customHeight="1">
      <c r="A1518" s="87"/>
      <c r="B1518" s="87"/>
      <c r="C1518" s="118"/>
      <c r="D1518" s="87"/>
      <c r="E1518" s="119"/>
      <c r="F1518" s="87"/>
      <c r="G1518" s="91"/>
      <c r="H1518" s="91"/>
      <c r="I1518" s="56"/>
      <c r="J1518" s="109"/>
      <c r="K1518" s="109"/>
      <c r="L1518" s="85"/>
    </row>
    <row r="1519" spans="1:12" s="82" customFormat="1" ht="18" customHeight="1">
      <c r="A1519" s="75" t="s">
        <v>547</v>
      </c>
      <c r="B1519" s="75"/>
      <c r="C1519" s="110"/>
      <c r="D1519" s="75"/>
      <c r="E1519" s="111"/>
      <c r="F1519" s="75" t="s">
        <v>548</v>
      </c>
      <c r="G1519" s="112">
        <f>SUM(G1520:G1540)/2</f>
        <v>343015</v>
      </c>
      <c r="H1519" s="112">
        <f>SUM(H1520:H1540)/2</f>
        <v>342917</v>
      </c>
      <c r="I1519" s="253">
        <f aca="true" t="shared" si="70" ref="I1519:I1540">H1519/G1519*100</f>
        <v>99.97142982085332</v>
      </c>
      <c r="J1519" s="81"/>
      <c r="K1519" s="81"/>
      <c r="L1519" s="7"/>
    </row>
    <row r="1520" spans="1:50" s="86" customFormat="1" ht="18" customHeight="1">
      <c r="A1520" s="188"/>
      <c r="B1520" s="240"/>
      <c r="C1520" s="142">
        <v>85154</v>
      </c>
      <c r="D1520" s="134"/>
      <c r="E1520" s="276"/>
      <c r="F1520" s="49" t="s">
        <v>135</v>
      </c>
      <c r="G1520" s="134">
        <f>SUM(G1521:G1533)</f>
        <v>337321</v>
      </c>
      <c r="H1520" s="134">
        <f>SUM(H1521:H1533)</f>
        <v>337223</v>
      </c>
      <c r="I1520" s="231">
        <f t="shared" si="70"/>
        <v>99.97094755440664</v>
      </c>
      <c r="J1520" s="84"/>
      <c r="K1520" s="84"/>
      <c r="L1520" s="197"/>
      <c r="M1520" s="198"/>
      <c r="N1520" s="198"/>
      <c r="O1520" s="198"/>
      <c r="P1520" s="198"/>
      <c r="Q1520" s="198"/>
      <c r="R1520" s="198"/>
      <c r="S1520" s="198"/>
      <c r="T1520" s="198"/>
      <c r="V1520" s="198"/>
      <c r="W1520" s="198"/>
      <c r="X1520" s="198"/>
      <c r="Y1520" s="198"/>
      <c r="Z1520" s="198"/>
      <c r="AA1520" s="198"/>
      <c r="AB1520" s="198"/>
      <c r="AC1520" s="198"/>
      <c r="AD1520" s="198"/>
      <c r="AE1520" s="198"/>
      <c r="AF1520" s="198"/>
      <c r="AG1520" s="198"/>
      <c r="AH1520" s="198"/>
      <c r="AI1520" s="198"/>
      <c r="AJ1520" s="198"/>
      <c r="AK1520" s="198"/>
      <c r="AL1520" s="198"/>
      <c r="AM1520" s="198"/>
      <c r="AN1520" s="198"/>
      <c r="AO1520" s="198"/>
      <c r="AP1520" s="198"/>
      <c r="AQ1520" s="198"/>
      <c r="AR1520" s="198"/>
      <c r="AS1520" s="198"/>
      <c r="AT1520" s="198"/>
      <c r="AU1520" s="198"/>
      <c r="AV1520" s="198"/>
      <c r="AW1520" s="198"/>
      <c r="AX1520" s="198"/>
    </row>
    <row r="1521" spans="1:50" s="116" customFormat="1" ht="31.5" customHeight="1">
      <c r="A1521" s="255"/>
      <c r="B1521" s="277"/>
      <c r="C1521" s="130"/>
      <c r="D1521" s="278">
        <v>3020</v>
      </c>
      <c r="E1521" s="201"/>
      <c r="F1521" s="87" t="s">
        <v>91</v>
      </c>
      <c r="G1521" s="91">
        <v>908</v>
      </c>
      <c r="H1521" s="120">
        <v>907</v>
      </c>
      <c r="I1521" s="237">
        <f t="shared" si="70"/>
        <v>99.8898678414097</v>
      </c>
      <c r="J1521" s="93" t="s">
        <v>549</v>
      </c>
      <c r="K1521" s="93"/>
      <c r="L1521" s="197"/>
      <c r="M1521" s="205"/>
      <c r="N1521" s="205"/>
      <c r="O1521" s="205"/>
      <c r="P1521" s="205"/>
      <c r="Q1521" s="205"/>
      <c r="R1521" s="205"/>
      <c r="S1521" s="205"/>
      <c r="T1521" s="205"/>
      <c r="V1521" s="205"/>
      <c r="W1521" s="205"/>
      <c r="X1521" s="205"/>
      <c r="Y1521" s="205"/>
      <c r="Z1521" s="205"/>
      <c r="AA1521" s="205"/>
      <c r="AB1521" s="205"/>
      <c r="AC1521" s="205"/>
      <c r="AD1521" s="205"/>
      <c r="AE1521" s="205"/>
      <c r="AF1521" s="205"/>
      <c r="AG1521" s="205"/>
      <c r="AH1521" s="205"/>
      <c r="AI1521" s="205"/>
      <c r="AJ1521" s="205"/>
      <c r="AK1521" s="205"/>
      <c r="AL1521" s="205"/>
      <c r="AM1521" s="205"/>
      <c r="AN1521" s="205"/>
      <c r="AO1521" s="205"/>
      <c r="AP1521" s="205"/>
      <c r="AQ1521" s="205"/>
      <c r="AR1521" s="205"/>
      <c r="AS1521" s="205"/>
      <c r="AT1521" s="205"/>
      <c r="AU1521" s="205"/>
      <c r="AV1521" s="205"/>
      <c r="AW1521" s="205"/>
      <c r="AX1521" s="205"/>
    </row>
    <row r="1522" spans="1:50" s="116" customFormat="1" ht="21" customHeight="1">
      <c r="A1522" s="255"/>
      <c r="B1522" s="277"/>
      <c r="C1522" s="130"/>
      <c r="D1522" s="278">
        <v>4010</v>
      </c>
      <c r="E1522" s="201"/>
      <c r="F1522" s="87" t="s">
        <v>60</v>
      </c>
      <c r="G1522" s="91">
        <v>179131</v>
      </c>
      <c r="H1522" s="120">
        <v>179130</v>
      </c>
      <c r="I1522" s="237">
        <f t="shared" si="70"/>
        <v>99.99944174933428</v>
      </c>
      <c r="J1522" s="93" t="s">
        <v>550</v>
      </c>
      <c r="K1522" s="93"/>
      <c r="L1522" s="197"/>
      <c r="M1522" s="205"/>
      <c r="N1522" s="205"/>
      <c r="O1522" s="205"/>
      <c r="P1522" s="205"/>
      <c r="Q1522" s="205"/>
      <c r="R1522" s="205"/>
      <c r="S1522" s="205"/>
      <c r="T1522" s="205"/>
      <c r="V1522" s="205"/>
      <c r="W1522" s="205"/>
      <c r="X1522" s="205"/>
      <c r="Y1522" s="205"/>
      <c r="Z1522" s="205"/>
      <c r="AA1522" s="205"/>
      <c r="AB1522" s="205"/>
      <c r="AC1522" s="205"/>
      <c r="AD1522" s="205"/>
      <c r="AE1522" s="205"/>
      <c r="AF1522" s="205"/>
      <c r="AG1522" s="205"/>
      <c r="AH1522" s="205"/>
      <c r="AI1522" s="205"/>
      <c r="AJ1522" s="205"/>
      <c r="AK1522" s="205"/>
      <c r="AL1522" s="205"/>
      <c r="AM1522" s="205"/>
      <c r="AN1522" s="205"/>
      <c r="AO1522" s="205"/>
      <c r="AP1522" s="205"/>
      <c r="AQ1522" s="205"/>
      <c r="AR1522" s="205"/>
      <c r="AS1522" s="205"/>
      <c r="AT1522" s="205"/>
      <c r="AU1522" s="205"/>
      <c r="AV1522" s="205"/>
      <c r="AW1522" s="205"/>
      <c r="AX1522" s="205"/>
    </row>
    <row r="1523" spans="1:12" s="95" customFormat="1" ht="21" customHeight="1">
      <c r="A1523" s="87"/>
      <c r="B1523" s="88"/>
      <c r="C1523" s="96"/>
      <c r="D1523" s="88">
        <v>4040</v>
      </c>
      <c r="E1523" s="90"/>
      <c r="F1523" s="87" t="s">
        <v>26</v>
      </c>
      <c r="G1523" s="120">
        <v>16601</v>
      </c>
      <c r="H1523" s="120">
        <v>16601</v>
      </c>
      <c r="I1523" s="56">
        <f t="shared" si="70"/>
        <v>100</v>
      </c>
      <c r="J1523" s="143" t="s">
        <v>94</v>
      </c>
      <c r="K1523" s="143"/>
      <c r="L1523" s="94"/>
    </row>
    <row r="1524" spans="1:12" s="95" customFormat="1" ht="18.75" customHeight="1">
      <c r="A1524" s="87"/>
      <c r="B1524" s="88"/>
      <c r="C1524" s="96"/>
      <c r="D1524" s="88">
        <v>4110</v>
      </c>
      <c r="E1524" s="90"/>
      <c r="F1524" s="121" t="s">
        <v>28</v>
      </c>
      <c r="G1524" s="123">
        <v>39817</v>
      </c>
      <c r="H1524" s="123">
        <v>39816</v>
      </c>
      <c r="I1524" s="133">
        <f t="shared" si="70"/>
        <v>99.99748850993294</v>
      </c>
      <c r="J1524" s="143" t="s">
        <v>95</v>
      </c>
      <c r="K1524" s="143"/>
      <c r="L1524" s="94"/>
    </row>
    <row r="1525" spans="1:12" s="95" customFormat="1" ht="18" customHeight="1">
      <c r="A1525" s="87"/>
      <c r="B1525" s="88"/>
      <c r="C1525" s="96"/>
      <c r="D1525" s="88">
        <v>4120</v>
      </c>
      <c r="E1525" s="90"/>
      <c r="F1525" s="121" t="s">
        <v>30</v>
      </c>
      <c r="G1525" s="123">
        <v>5419</v>
      </c>
      <c r="H1525" s="123">
        <v>5418</v>
      </c>
      <c r="I1525" s="124">
        <f t="shared" si="70"/>
        <v>99.9815464107769</v>
      </c>
      <c r="J1525" s="143" t="s">
        <v>96</v>
      </c>
      <c r="K1525" s="143"/>
      <c r="L1525" s="94"/>
    </row>
    <row r="1526" spans="1:50" s="116" customFormat="1" ht="30.75" customHeight="1">
      <c r="A1526" s="255"/>
      <c r="B1526" s="277"/>
      <c r="C1526" s="130"/>
      <c r="D1526" s="278">
        <v>4210</v>
      </c>
      <c r="E1526" s="201"/>
      <c r="F1526" s="87" t="s">
        <v>31</v>
      </c>
      <c r="G1526" s="91">
        <v>10950</v>
      </c>
      <c r="H1526" s="120">
        <v>10945</v>
      </c>
      <c r="I1526" s="237">
        <f t="shared" si="70"/>
        <v>99.95433789954338</v>
      </c>
      <c r="J1526" s="93" t="s">
        <v>551</v>
      </c>
      <c r="K1526" s="93"/>
      <c r="L1526" s="197"/>
      <c r="M1526" s="205"/>
      <c r="N1526" s="205"/>
      <c r="O1526" s="205"/>
      <c r="P1526" s="205"/>
      <c r="Q1526" s="205"/>
      <c r="R1526" s="205"/>
      <c r="S1526" s="205"/>
      <c r="T1526" s="205"/>
      <c r="V1526" s="205"/>
      <c r="W1526" s="205"/>
      <c r="X1526" s="205"/>
      <c r="Y1526" s="205"/>
      <c r="Z1526" s="205"/>
      <c r="AA1526" s="205"/>
      <c r="AB1526" s="205"/>
      <c r="AC1526" s="205"/>
      <c r="AD1526" s="205"/>
      <c r="AE1526" s="205"/>
      <c r="AF1526" s="205"/>
      <c r="AG1526" s="205"/>
      <c r="AH1526" s="205"/>
      <c r="AI1526" s="205"/>
      <c r="AJ1526" s="205"/>
      <c r="AK1526" s="205"/>
      <c r="AL1526" s="205"/>
      <c r="AM1526" s="205"/>
      <c r="AN1526" s="205"/>
      <c r="AO1526" s="205"/>
      <c r="AP1526" s="205"/>
      <c r="AQ1526" s="205"/>
      <c r="AR1526" s="205"/>
      <c r="AS1526" s="205"/>
      <c r="AT1526" s="205"/>
      <c r="AU1526" s="205"/>
      <c r="AV1526" s="205"/>
      <c r="AW1526" s="205"/>
      <c r="AX1526" s="205"/>
    </row>
    <row r="1527" spans="1:50" s="116" customFormat="1" ht="18" customHeight="1">
      <c r="A1527" s="255"/>
      <c r="B1527" s="277"/>
      <c r="C1527" s="130"/>
      <c r="D1527" s="278">
        <v>4220</v>
      </c>
      <c r="E1527" s="201"/>
      <c r="F1527" s="87" t="s">
        <v>63</v>
      </c>
      <c r="G1527" s="91">
        <v>28596</v>
      </c>
      <c r="H1527" s="120">
        <v>28596</v>
      </c>
      <c r="I1527" s="237">
        <f t="shared" si="70"/>
        <v>100</v>
      </c>
      <c r="J1527" s="93" t="s">
        <v>552</v>
      </c>
      <c r="K1527" s="93"/>
      <c r="L1527" s="197"/>
      <c r="M1527" s="205"/>
      <c r="N1527" s="205"/>
      <c r="O1527" s="205"/>
      <c r="P1527" s="205"/>
      <c r="Q1527" s="205"/>
      <c r="R1527" s="205"/>
      <c r="S1527" s="205"/>
      <c r="T1527" s="205"/>
      <c r="V1527" s="205"/>
      <c r="W1527" s="205"/>
      <c r="X1527" s="205"/>
      <c r="Y1527" s="205"/>
      <c r="Z1527" s="205"/>
      <c r="AA1527" s="205"/>
      <c r="AB1527" s="205"/>
      <c r="AC1527" s="205"/>
      <c r="AD1527" s="205"/>
      <c r="AE1527" s="205"/>
      <c r="AF1527" s="205"/>
      <c r="AG1527" s="205"/>
      <c r="AH1527" s="205"/>
      <c r="AI1527" s="205"/>
      <c r="AJ1527" s="205"/>
      <c r="AK1527" s="205"/>
      <c r="AL1527" s="205"/>
      <c r="AM1527" s="205"/>
      <c r="AN1527" s="205"/>
      <c r="AO1527" s="205"/>
      <c r="AP1527" s="205"/>
      <c r="AQ1527" s="205"/>
      <c r="AR1527" s="205"/>
      <c r="AS1527" s="205"/>
      <c r="AT1527" s="205"/>
      <c r="AU1527" s="205"/>
      <c r="AV1527" s="205"/>
      <c r="AW1527" s="205"/>
      <c r="AX1527" s="205"/>
    </row>
    <row r="1528" spans="1:50" s="116" customFormat="1" ht="18" customHeight="1">
      <c r="A1528" s="255"/>
      <c r="B1528" s="208"/>
      <c r="C1528" s="130"/>
      <c r="D1528" s="199">
        <v>4260</v>
      </c>
      <c r="E1528" s="201"/>
      <c r="F1528" s="87" t="s">
        <v>35</v>
      </c>
      <c r="G1528" s="91">
        <v>25300</v>
      </c>
      <c r="H1528" s="120">
        <v>25300</v>
      </c>
      <c r="I1528" s="237">
        <f t="shared" si="70"/>
        <v>100</v>
      </c>
      <c r="J1528" s="93" t="s">
        <v>553</v>
      </c>
      <c r="K1528" s="93"/>
      <c r="L1528" s="197"/>
      <c r="M1528" s="205"/>
      <c r="N1528" s="205"/>
      <c r="O1528" s="205"/>
      <c r="P1528" s="205"/>
      <c r="Q1528" s="205"/>
      <c r="R1528" s="205"/>
      <c r="S1528" s="205"/>
      <c r="T1528" s="205"/>
      <c r="V1528" s="205"/>
      <c r="W1528" s="205"/>
      <c r="X1528" s="205"/>
      <c r="Y1528" s="205"/>
      <c r="Z1528" s="205"/>
      <c r="AA1528" s="205"/>
      <c r="AB1528" s="205"/>
      <c r="AC1528" s="205"/>
      <c r="AD1528" s="205"/>
      <c r="AE1528" s="205"/>
      <c r="AF1528" s="205"/>
      <c r="AG1528" s="205"/>
      <c r="AH1528" s="205"/>
      <c r="AI1528" s="205"/>
      <c r="AJ1528" s="205"/>
      <c r="AK1528" s="205"/>
      <c r="AL1528" s="205"/>
      <c r="AM1528" s="205"/>
      <c r="AN1528" s="205"/>
      <c r="AO1528" s="205"/>
      <c r="AP1528" s="205"/>
      <c r="AQ1528" s="205"/>
      <c r="AR1528" s="205"/>
      <c r="AS1528" s="205"/>
      <c r="AT1528" s="205"/>
      <c r="AU1528" s="205"/>
      <c r="AV1528" s="205"/>
      <c r="AW1528" s="205"/>
      <c r="AX1528" s="205"/>
    </row>
    <row r="1529" spans="1:50" s="116" customFormat="1" ht="48.75" customHeight="1">
      <c r="A1529" s="255"/>
      <c r="B1529" s="208"/>
      <c r="C1529" s="130"/>
      <c r="D1529" s="199">
        <v>4270</v>
      </c>
      <c r="E1529" s="201"/>
      <c r="F1529" s="87" t="s">
        <v>37</v>
      </c>
      <c r="G1529" s="91">
        <v>5150</v>
      </c>
      <c r="H1529" s="120">
        <v>5144</v>
      </c>
      <c r="I1529" s="237">
        <f t="shared" si="70"/>
        <v>99.88349514563106</v>
      </c>
      <c r="J1529" s="143" t="s">
        <v>554</v>
      </c>
      <c r="K1529" s="143"/>
      <c r="L1529" s="197"/>
      <c r="M1529" s="205"/>
      <c r="N1529" s="205"/>
      <c r="O1529" s="205"/>
      <c r="P1529" s="205"/>
      <c r="Q1529" s="205"/>
      <c r="R1529" s="205"/>
      <c r="S1529" s="205"/>
      <c r="T1529" s="205"/>
      <c r="V1529" s="205"/>
      <c r="W1529" s="205"/>
      <c r="X1529" s="205"/>
      <c r="Y1529" s="205"/>
      <c r="Z1529" s="205"/>
      <c r="AA1529" s="205"/>
      <c r="AB1529" s="205"/>
      <c r="AC1529" s="205"/>
      <c r="AD1529" s="205"/>
      <c r="AE1529" s="205"/>
      <c r="AF1529" s="205"/>
      <c r="AG1529" s="205"/>
      <c r="AH1529" s="205"/>
      <c r="AI1529" s="205"/>
      <c r="AJ1529" s="205"/>
      <c r="AK1529" s="205"/>
      <c r="AL1529" s="205"/>
      <c r="AM1529" s="205"/>
      <c r="AN1529" s="205"/>
      <c r="AO1529" s="205"/>
      <c r="AP1529" s="205"/>
      <c r="AQ1529" s="205"/>
      <c r="AR1529" s="205"/>
      <c r="AS1529" s="205"/>
      <c r="AT1529" s="205"/>
      <c r="AU1529" s="205"/>
      <c r="AV1529" s="205"/>
      <c r="AW1529" s="205"/>
      <c r="AX1529" s="205"/>
    </row>
    <row r="1530" spans="1:50" s="116" customFormat="1" ht="30.75" customHeight="1">
      <c r="A1530" s="255"/>
      <c r="B1530" s="208"/>
      <c r="C1530" s="130"/>
      <c r="D1530" s="199">
        <v>4300</v>
      </c>
      <c r="E1530" s="201"/>
      <c r="F1530" s="87" t="s">
        <v>41</v>
      </c>
      <c r="G1530" s="91">
        <v>10200</v>
      </c>
      <c r="H1530" s="120">
        <v>10127</v>
      </c>
      <c r="I1530" s="237">
        <f t="shared" si="70"/>
        <v>99.2843137254902</v>
      </c>
      <c r="J1530" s="93" t="s">
        <v>555</v>
      </c>
      <c r="K1530" s="93"/>
      <c r="L1530" s="197"/>
      <c r="M1530" s="205"/>
      <c r="N1530" s="205"/>
      <c r="O1530" s="205"/>
      <c r="P1530" s="205"/>
      <c r="Q1530" s="205"/>
      <c r="R1530" s="205"/>
      <c r="S1530" s="205"/>
      <c r="T1530" s="205"/>
      <c r="V1530" s="205"/>
      <c r="W1530" s="205"/>
      <c r="X1530" s="205"/>
      <c r="Y1530" s="205"/>
      <c r="Z1530" s="205"/>
      <c r="AA1530" s="205"/>
      <c r="AB1530" s="205"/>
      <c r="AC1530" s="205"/>
      <c r="AD1530" s="205"/>
      <c r="AE1530" s="205"/>
      <c r="AF1530" s="205"/>
      <c r="AG1530" s="205"/>
      <c r="AH1530" s="205"/>
      <c r="AI1530" s="205"/>
      <c r="AJ1530" s="205"/>
      <c r="AK1530" s="205"/>
      <c r="AL1530" s="205"/>
      <c r="AM1530" s="205"/>
      <c r="AN1530" s="205"/>
      <c r="AO1530" s="205"/>
      <c r="AP1530" s="205"/>
      <c r="AQ1530" s="205"/>
      <c r="AR1530" s="205"/>
      <c r="AS1530" s="205"/>
      <c r="AT1530" s="205"/>
      <c r="AU1530" s="205"/>
      <c r="AV1530" s="205"/>
      <c r="AW1530" s="205"/>
      <c r="AX1530" s="205"/>
    </row>
    <row r="1531" spans="1:50" s="116" customFormat="1" ht="18.75" customHeight="1">
      <c r="A1531" s="255"/>
      <c r="B1531" s="208"/>
      <c r="C1531" s="130"/>
      <c r="D1531" s="199">
        <v>4410</v>
      </c>
      <c r="E1531" s="201"/>
      <c r="F1531" s="87" t="s">
        <v>67</v>
      </c>
      <c r="G1531" s="91">
        <v>129</v>
      </c>
      <c r="H1531" s="120">
        <v>124</v>
      </c>
      <c r="I1531" s="237">
        <f t="shared" si="70"/>
        <v>96.12403100775194</v>
      </c>
      <c r="J1531" s="93" t="s">
        <v>556</v>
      </c>
      <c r="K1531" s="93"/>
      <c r="L1531" s="197"/>
      <c r="M1531" s="205"/>
      <c r="N1531" s="205"/>
      <c r="O1531" s="205"/>
      <c r="P1531" s="205"/>
      <c r="Q1531" s="205"/>
      <c r="R1531" s="205"/>
      <c r="S1531" s="205"/>
      <c r="T1531" s="205"/>
      <c r="V1531" s="205"/>
      <c r="W1531" s="205"/>
      <c r="X1531" s="205"/>
      <c r="Y1531" s="205"/>
      <c r="Z1531" s="205"/>
      <c r="AA1531" s="205"/>
      <c r="AB1531" s="205"/>
      <c r="AC1531" s="205"/>
      <c r="AD1531" s="205"/>
      <c r="AE1531" s="205"/>
      <c r="AF1531" s="205"/>
      <c r="AG1531" s="205"/>
      <c r="AH1531" s="205"/>
      <c r="AI1531" s="205"/>
      <c r="AJ1531" s="205"/>
      <c r="AK1531" s="205"/>
      <c r="AL1531" s="205"/>
      <c r="AM1531" s="205"/>
      <c r="AN1531" s="205"/>
      <c r="AO1531" s="205"/>
      <c r="AP1531" s="205"/>
      <c r="AQ1531" s="205"/>
      <c r="AR1531" s="205"/>
      <c r="AS1531" s="205"/>
      <c r="AT1531" s="205"/>
      <c r="AU1531" s="205"/>
      <c r="AV1531" s="205"/>
      <c r="AW1531" s="205"/>
      <c r="AX1531" s="205"/>
    </row>
    <row r="1532" spans="1:50" s="116" customFormat="1" ht="18" customHeight="1">
      <c r="A1532" s="255"/>
      <c r="B1532" s="208"/>
      <c r="C1532" s="130"/>
      <c r="D1532" s="199">
        <v>4430</v>
      </c>
      <c r="E1532" s="201"/>
      <c r="F1532" s="87" t="s">
        <v>45</v>
      </c>
      <c r="G1532" s="91">
        <v>120</v>
      </c>
      <c r="H1532" s="120">
        <v>120</v>
      </c>
      <c r="I1532" s="237">
        <f t="shared" si="70"/>
        <v>100</v>
      </c>
      <c r="J1532" s="93" t="s">
        <v>102</v>
      </c>
      <c r="K1532" s="93"/>
      <c r="L1532" s="197"/>
      <c r="M1532" s="205"/>
      <c r="N1532" s="205"/>
      <c r="O1532" s="205"/>
      <c r="P1532" s="205"/>
      <c r="Q1532" s="205"/>
      <c r="R1532" s="205"/>
      <c r="S1532" s="205"/>
      <c r="T1532" s="205"/>
      <c r="V1532" s="205"/>
      <c r="W1532" s="205"/>
      <c r="X1532" s="205"/>
      <c r="Y1532" s="205"/>
      <c r="Z1532" s="205"/>
      <c r="AA1532" s="205"/>
      <c r="AB1532" s="205"/>
      <c r="AC1532" s="205"/>
      <c r="AD1532" s="205"/>
      <c r="AE1532" s="205"/>
      <c r="AF1532" s="205"/>
      <c r="AG1532" s="205"/>
      <c r="AH1532" s="205"/>
      <c r="AI1532" s="205"/>
      <c r="AJ1532" s="205"/>
      <c r="AK1532" s="205"/>
      <c r="AL1532" s="205"/>
      <c r="AM1532" s="205"/>
      <c r="AN1532" s="205"/>
      <c r="AO1532" s="205"/>
      <c r="AP1532" s="205"/>
      <c r="AQ1532" s="205"/>
      <c r="AR1532" s="205"/>
      <c r="AS1532" s="205"/>
      <c r="AT1532" s="205"/>
      <c r="AU1532" s="205"/>
      <c r="AV1532" s="205"/>
      <c r="AW1532" s="205"/>
      <c r="AX1532" s="205"/>
    </row>
    <row r="1533" spans="1:50" s="116" customFormat="1" ht="18.75" customHeight="1">
      <c r="A1533" s="100"/>
      <c r="B1533" s="145"/>
      <c r="C1533" s="104"/>
      <c r="D1533" s="199">
        <v>4440</v>
      </c>
      <c r="E1533" s="201"/>
      <c r="F1533" s="87" t="s">
        <v>47</v>
      </c>
      <c r="G1533" s="91">
        <v>15000</v>
      </c>
      <c r="H1533" s="120">
        <v>14995</v>
      </c>
      <c r="I1533" s="237">
        <f t="shared" si="70"/>
        <v>99.96666666666667</v>
      </c>
      <c r="J1533" s="93" t="s">
        <v>106</v>
      </c>
      <c r="K1533" s="93"/>
      <c r="L1533" s="197"/>
      <c r="M1533" s="205"/>
      <c r="N1533" s="205"/>
      <c r="O1533" s="205"/>
      <c r="P1533" s="205"/>
      <c r="Q1533" s="205"/>
      <c r="R1533" s="205"/>
      <c r="S1533" s="205"/>
      <c r="T1533" s="205"/>
      <c r="V1533" s="205"/>
      <c r="W1533" s="205"/>
      <c r="X1533" s="205"/>
      <c r="Y1533" s="205"/>
      <c r="Z1533" s="205"/>
      <c r="AA1533" s="205"/>
      <c r="AB1533" s="205"/>
      <c r="AC1533" s="205"/>
      <c r="AD1533" s="205"/>
      <c r="AE1533" s="205"/>
      <c r="AF1533" s="205"/>
      <c r="AG1533" s="205"/>
      <c r="AH1533" s="205"/>
      <c r="AI1533" s="205"/>
      <c r="AJ1533" s="205"/>
      <c r="AK1533" s="205"/>
      <c r="AL1533" s="205"/>
      <c r="AM1533" s="205"/>
      <c r="AN1533" s="205"/>
      <c r="AO1533" s="205"/>
      <c r="AP1533" s="205"/>
      <c r="AQ1533" s="205"/>
      <c r="AR1533" s="205"/>
      <c r="AS1533" s="205"/>
      <c r="AT1533" s="205"/>
      <c r="AU1533" s="205"/>
      <c r="AV1533" s="205"/>
      <c r="AW1533" s="205"/>
      <c r="AX1533" s="205"/>
    </row>
    <row r="1534" spans="1:50" s="86" customFormat="1" ht="18.75" customHeight="1">
      <c r="A1534" s="100"/>
      <c r="B1534" s="145"/>
      <c r="C1534" s="99">
        <v>85201</v>
      </c>
      <c r="D1534" s="194"/>
      <c r="E1534" s="195"/>
      <c r="F1534" s="58" t="s">
        <v>59</v>
      </c>
      <c r="G1534" s="49">
        <f>SUM(G1535:G1538)</f>
        <v>4927</v>
      </c>
      <c r="H1534" s="49">
        <f>SUM(H1535:H1538)</f>
        <v>4927</v>
      </c>
      <c r="I1534" s="231">
        <f t="shared" si="70"/>
        <v>100</v>
      </c>
      <c r="J1534" s="103"/>
      <c r="K1534" s="103"/>
      <c r="L1534" s="279"/>
      <c r="M1534" s="198"/>
      <c r="N1534" s="198"/>
      <c r="O1534" s="198"/>
      <c r="P1534" s="198"/>
      <c r="Q1534" s="198"/>
      <c r="R1534" s="198"/>
      <c r="S1534" s="198"/>
      <c r="T1534" s="198"/>
      <c r="V1534" s="198"/>
      <c r="W1534" s="198"/>
      <c r="X1534" s="198"/>
      <c r="Y1534" s="198"/>
      <c r="Z1534" s="198"/>
      <c r="AA1534" s="198"/>
      <c r="AB1534" s="198"/>
      <c r="AC1534" s="198"/>
      <c r="AD1534" s="198"/>
      <c r="AE1534" s="198"/>
      <c r="AF1534" s="198"/>
      <c r="AG1534" s="198"/>
      <c r="AH1534" s="198"/>
      <c r="AI1534" s="198"/>
      <c r="AJ1534" s="198"/>
      <c r="AK1534" s="198"/>
      <c r="AL1534" s="198"/>
      <c r="AM1534" s="198"/>
      <c r="AN1534" s="198"/>
      <c r="AO1534" s="198"/>
      <c r="AP1534" s="198"/>
      <c r="AQ1534" s="198"/>
      <c r="AR1534" s="198"/>
      <c r="AS1534" s="198"/>
      <c r="AT1534" s="198"/>
      <c r="AU1534" s="198"/>
      <c r="AV1534" s="198"/>
      <c r="AW1534" s="198"/>
      <c r="AX1534" s="198"/>
    </row>
    <row r="1535" spans="1:50" s="116" customFormat="1" ht="18.75" customHeight="1">
      <c r="A1535" s="100"/>
      <c r="B1535" s="145"/>
      <c r="C1535" s="104"/>
      <c r="D1535" s="199">
        <v>4010</v>
      </c>
      <c r="E1535" s="201"/>
      <c r="F1535" s="87" t="s">
        <v>60</v>
      </c>
      <c r="G1535" s="91">
        <v>3836</v>
      </c>
      <c r="H1535" s="120">
        <v>3836</v>
      </c>
      <c r="I1535" s="237">
        <f t="shared" si="70"/>
        <v>100</v>
      </c>
      <c r="J1535" s="93"/>
      <c r="K1535" s="93"/>
      <c r="L1535" s="197"/>
      <c r="M1535" s="205"/>
      <c r="N1535" s="205"/>
      <c r="O1535" s="205"/>
      <c r="P1535" s="205"/>
      <c r="Q1535" s="205"/>
      <c r="R1535" s="205"/>
      <c r="S1535" s="205"/>
      <c r="T1535" s="205"/>
      <c r="V1535" s="205"/>
      <c r="W1535" s="205"/>
      <c r="X1535" s="205"/>
      <c r="Y1535" s="205"/>
      <c r="Z1535" s="205"/>
      <c r="AA1535" s="205"/>
      <c r="AB1535" s="205"/>
      <c r="AC1535" s="205"/>
      <c r="AD1535" s="205"/>
      <c r="AE1535" s="205"/>
      <c r="AF1535" s="205"/>
      <c r="AG1535" s="205"/>
      <c r="AH1535" s="205"/>
      <c r="AI1535" s="205"/>
      <c r="AJ1535" s="205"/>
      <c r="AK1535" s="205"/>
      <c r="AL1535" s="205"/>
      <c r="AM1535" s="205"/>
      <c r="AN1535" s="205"/>
      <c r="AO1535" s="205"/>
      <c r="AP1535" s="205"/>
      <c r="AQ1535" s="205"/>
      <c r="AR1535" s="205"/>
      <c r="AS1535" s="205"/>
      <c r="AT1535" s="205"/>
      <c r="AU1535" s="205"/>
      <c r="AV1535" s="205"/>
      <c r="AW1535" s="205"/>
      <c r="AX1535" s="205"/>
    </row>
    <row r="1536" spans="1:50" s="116" customFormat="1" ht="18.75" customHeight="1">
      <c r="A1536" s="100"/>
      <c r="B1536" s="145"/>
      <c r="C1536" s="104"/>
      <c r="D1536" s="199">
        <v>4110</v>
      </c>
      <c r="E1536" s="201"/>
      <c r="F1536" s="121" t="s">
        <v>28</v>
      </c>
      <c r="G1536" s="91">
        <v>690</v>
      </c>
      <c r="H1536" s="120">
        <v>690</v>
      </c>
      <c r="I1536" s="237">
        <f t="shared" si="70"/>
        <v>100</v>
      </c>
      <c r="J1536" s="93"/>
      <c r="K1536" s="93"/>
      <c r="L1536" s="197"/>
      <c r="M1536" s="205"/>
      <c r="N1536" s="205"/>
      <c r="O1536" s="205"/>
      <c r="P1536" s="205"/>
      <c r="Q1536" s="205"/>
      <c r="R1536" s="205"/>
      <c r="S1536" s="205"/>
      <c r="T1536" s="205"/>
      <c r="V1536" s="205"/>
      <c r="W1536" s="205"/>
      <c r="X1536" s="205"/>
      <c r="Y1536" s="205"/>
      <c r="Z1536" s="205"/>
      <c r="AA1536" s="205"/>
      <c r="AB1536" s="205"/>
      <c r="AC1536" s="205"/>
      <c r="AD1536" s="205"/>
      <c r="AE1536" s="205"/>
      <c r="AF1536" s="205"/>
      <c r="AG1536" s="205"/>
      <c r="AH1536" s="205"/>
      <c r="AI1536" s="205"/>
      <c r="AJ1536" s="205"/>
      <c r="AK1536" s="205"/>
      <c r="AL1536" s="205"/>
      <c r="AM1536" s="205"/>
      <c r="AN1536" s="205"/>
      <c r="AO1536" s="205"/>
      <c r="AP1536" s="205"/>
      <c r="AQ1536" s="205"/>
      <c r="AR1536" s="205"/>
      <c r="AS1536" s="205"/>
      <c r="AT1536" s="205"/>
      <c r="AU1536" s="205"/>
      <c r="AV1536" s="205"/>
      <c r="AW1536" s="205"/>
      <c r="AX1536" s="205"/>
    </row>
    <row r="1537" spans="1:50" s="116" customFormat="1" ht="18.75" customHeight="1">
      <c r="A1537" s="100"/>
      <c r="B1537" s="145"/>
      <c r="C1537" s="104"/>
      <c r="D1537" s="199">
        <v>4120</v>
      </c>
      <c r="E1537" s="201"/>
      <c r="F1537" s="121" t="s">
        <v>30</v>
      </c>
      <c r="G1537" s="91">
        <v>94</v>
      </c>
      <c r="H1537" s="120">
        <v>94</v>
      </c>
      <c r="I1537" s="237">
        <f t="shared" si="70"/>
        <v>100</v>
      </c>
      <c r="J1537" s="93"/>
      <c r="K1537" s="93"/>
      <c r="L1537" s="197"/>
      <c r="M1537" s="205"/>
      <c r="N1537" s="205"/>
      <c r="O1537" s="205"/>
      <c r="P1537" s="205"/>
      <c r="Q1537" s="205"/>
      <c r="R1537" s="205"/>
      <c r="S1537" s="205"/>
      <c r="T1537" s="205"/>
      <c r="V1537" s="205"/>
      <c r="W1537" s="205"/>
      <c r="X1537" s="205"/>
      <c r="Y1537" s="205"/>
      <c r="Z1537" s="205"/>
      <c r="AA1537" s="205"/>
      <c r="AB1537" s="205"/>
      <c r="AC1537" s="205"/>
      <c r="AD1537" s="205"/>
      <c r="AE1537" s="205"/>
      <c r="AF1537" s="205"/>
      <c r="AG1537" s="205"/>
      <c r="AH1537" s="205"/>
      <c r="AI1537" s="205"/>
      <c r="AJ1537" s="205"/>
      <c r="AK1537" s="205"/>
      <c r="AL1537" s="205"/>
      <c r="AM1537" s="205"/>
      <c r="AN1537" s="205"/>
      <c r="AO1537" s="205"/>
      <c r="AP1537" s="205"/>
      <c r="AQ1537" s="205"/>
      <c r="AR1537" s="205"/>
      <c r="AS1537" s="205"/>
      <c r="AT1537" s="205"/>
      <c r="AU1537" s="205"/>
      <c r="AV1537" s="205"/>
      <c r="AW1537" s="205"/>
      <c r="AX1537" s="205"/>
    </row>
    <row r="1538" spans="1:50" s="116" customFormat="1" ht="18.75" customHeight="1">
      <c r="A1538" s="100"/>
      <c r="B1538" s="145"/>
      <c r="C1538" s="104"/>
      <c r="D1538" s="199">
        <v>4440</v>
      </c>
      <c r="E1538" s="201"/>
      <c r="F1538" s="87" t="s">
        <v>47</v>
      </c>
      <c r="G1538" s="91">
        <v>307</v>
      </c>
      <c r="H1538" s="120">
        <v>307</v>
      </c>
      <c r="I1538" s="237">
        <f t="shared" si="70"/>
        <v>100</v>
      </c>
      <c r="J1538" s="93"/>
      <c r="K1538" s="93"/>
      <c r="L1538" s="197"/>
      <c r="M1538" s="205"/>
      <c r="N1538" s="205"/>
      <c r="O1538" s="205"/>
      <c r="P1538" s="205"/>
      <c r="Q1538" s="205"/>
      <c r="R1538" s="205"/>
      <c r="S1538" s="205"/>
      <c r="T1538" s="205"/>
      <c r="V1538" s="205"/>
      <c r="W1538" s="205"/>
      <c r="X1538" s="205"/>
      <c r="Y1538" s="205"/>
      <c r="Z1538" s="205"/>
      <c r="AA1538" s="205"/>
      <c r="AB1538" s="205"/>
      <c r="AC1538" s="205"/>
      <c r="AD1538" s="205"/>
      <c r="AE1538" s="205"/>
      <c r="AF1538" s="205"/>
      <c r="AG1538" s="205"/>
      <c r="AH1538" s="205"/>
      <c r="AI1538" s="205"/>
      <c r="AJ1538" s="205"/>
      <c r="AK1538" s="205"/>
      <c r="AL1538" s="205"/>
      <c r="AM1538" s="205"/>
      <c r="AN1538" s="205"/>
      <c r="AO1538" s="205"/>
      <c r="AP1538" s="205"/>
      <c r="AQ1538" s="205"/>
      <c r="AR1538" s="205"/>
      <c r="AS1538" s="205"/>
      <c r="AT1538" s="205"/>
      <c r="AU1538" s="205"/>
      <c r="AV1538" s="205"/>
      <c r="AW1538" s="205"/>
      <c r="AX1538" s="205"/>
    </row>
    <row r="1539" spans="1:50" s="86" customFormat="1" ht="16.5" customHeight="1">
      <c r="A1539" s="100"/>
      <c r="B1539" s="145"/>
      <c r="C1539" s="99">
        <v>85295</v>
      </c>
      <c r="D1539" s="194"/>
      <c r="E1539" s="195"/>
      <c r="F1539" s="58" t="s">
        <v>557</v>
      </c>
      <c r="G1539" s="49">
        <f>SUM(G1540:G1540)</f>
        <v>767</v>
      </c>
      <c r="H1539" s="49">
        <f>SUM(H1540:H1540)</f>
        <v>767</v>
      </c>
      <c r="I1539" s="231">
        <f t="shared" si="70"/>
        <v>100</v>
      </c>
      <c r="J1539" s="103"/>
      <c r="K1539" s="103"/>
      <c r="L1539" s="197"/>
      <c r="M1539" s="198"/>
      <c r="N1539" s="198"/>
      <c r="O1539" s="198"/>
      <c r="P1539" s="198"/>
      <c r="Q1539" s="198"/>
      <c r="R1539" s="198"/>
      <c r="S1539" s="198"/>
      <c r="T1539" s="198"/>
      <c r="V1539" s="198"/>
      <c r="W1539" s="198"/>
      <c r="X1539" s="198"/>
      <c r="Y1539" s="198"/>
      <c r="Z1539" s="198"/>
      <c r="AA1539" s="198"/>
      <c r="AB1539" s="198"/>
      <c r="AC1539" s="198"/>
      <c r="AD1539" s="198"/>
      <c r="AE1539" s="198"/>
      <c r="AF1539" s="198"/>
      <c r="AG1539" s="198"/>
      <c r="AH1539" s="198"/>
      <c r="AI1539" s="198"/>
      <c r="AJ1539" s="198"/>
      <c r="AK1539" s="198"/>
      <c r="AL1539" s="198"/>
      <c r="AM1539" s="198"/>
      <c r="AN1539" s="198"/>
      <c r="AO1539" s="198"/>
      <c r="AP1539" s="198"/>
      <c r="AQ1539" s="198"/>
      <c r="AR1539" s="198"/>
      <c r="AS1539" s="198"/>
      <c r="AT1539" s="198"/>
      <c r="AU1539" s="198"/>
      <c r="AV1539" s="198"/>
      <c r="AW1539" s="198"/>
      <c r="AX1539" s="198"/>
    </row>
    <row r="1540" spans="1:50" s="116" customFormat="1" ht="18" customHeight="1">
      <c r="A1540" s="100"/>
      <c r="B1540" s="145"/>
      <c r="C1540" s="104"/>
      <c r="D1540" s="199">
        <v>4440</v>
      </c>
      <c r="E1540" s="201"/>
      <c r="F1540" s="87" t="s">
        <v>47</v>
      </c>
      <c r="G1540" s="91">
        <v>767</v>
      </c>
      <c r="H1540" s="120">
        <v>767</v>
      </c>
      <c r="I1540" s="237">
        <f t="shared" si="70"/>
        <v>100</v>
      </c>
      <c r="J1540" s="98" t="s">
        <v>558</v>
      </c>
      <c r="K1540" s="98"/>
      <c r="L1540" s="197"/>
      <c r="M1540" s="205"/>
      <c r="N1540" s="205"/>
      <c r="O1540" s="205"/>
      <c r="P1540" s="205"/>
      <c r="Q1540" s="205"/>
      <c r="R1540" s="205"/>
      <c r="S1540" s="205"/>
      <c r="T1540" s="205"/>
      <c r="V1540" s="205"/>
      <c r="W1540" s="205"/>
      <c r="X1540" s="205"/>
      <c r="Y1540" s="205"/>
      <c r="Z1540" s="205"/>
      <c r="AA1540" s="205"/>
      <c r="AB1540" s="205"/>
      <c r="AC1540" s="205"/>
      <c r="AD1540" s="205"/>
      <c r="AE1540" s="205"/>
      <c r="AF1540" s="205"/>
      <c r="AG1540" s="205"/>
      <c r="AH1540" s="205"/>
      <c r="AI1540" s="205"/>
      <c r="AJ1540" s="205"/>
      <c r="AK1540" s="205"/>
      <c r="AL1540" s="205"/>
      <c r="AM1540" s="205"/>
      <c r="AN1540" s="205"/>
      <c r="AO1540" s="205"/>
      <c r="AP1540" s="205"/>
      <c r="AQ1540" s="205"/>
      <c r="AR1540" s="205"/>
      <c r="AS1540" s="205"/>
      <c r="AT1540" s="205"/>
      <c r="AU1540" s="205"/>
      <c r="AV1540" s="205"/>
      <c r="AW1540" s="205"/>
      <c r="AX1540" s="205"/>
    </row>
    <row r="1541" spans="1:50" s="116" customFormat="1" ht="15.75" customHeight="1">
      <c r="A1541" s="100"/>
      <c r="B1541" s="145"/>
      <c r="C1541" s="104"/>
      <c r="D1541" s="199"/>
      <c r="E1541" s="201"/>
      <c r="F1541" s="87"/>
      <c r="G1541" s="91"/>
      <c r="H1541" s="120"/>
      <c r="I1541" s="237"/>
      <c r="J1541" s="109"/>
      <c r="K1541" s="109"/>
      <c r="L1541" s="197"/>
      <c r="M1541" s="205"/>
      <c r="N1541" s="205"/>
      <c r="O1541" s="205"/>
      <c r="P1541" s="205"/>
      <c r="Q1541" s="205"/>
      <c r="R1541" s="205"/>
      <c r="S1541" s="205"/>
      <c r="T1541" s="205"/>
      <c r="V1541" s="205"/>
      <c r="W1541" s="205"/>
      <c r="X1541" s="205"/>
      <c r="Y1541" s="205"/>
      <c r="Z1541" s="205"/>
      <c r="AA1541" s="205"/>
      <c r="AB1541" s="205"/>
      <c r="AC1541" s="205"/>
      <c r="AD1541" s="205"/>
      <c r="AE1541" s="205"/>
      <c r="AF1541" s="205"/>
      <c r="AG1541" s="205"/>
      <c r="AH1541" s="205"/>
      <c r="AI1541" s="205"/>
      <c r="AJ1541" s="205"/>
      <c r="AK1541" s="205"/>
      <c r="AL1541" s="205"/>
      <c r="AM1541" s="205"/>
      <c r="AN1541" s="205"/>
      <c r="AO1541" s="205"/>
      <c r="AP1541" s="205"/>
      <c r="AQ1541" s="205"/>
      <c r="AR1541" s="205"/>
      <c r="AS1541" s="205"/>
      <c r="AT1541" s="205"/>
      <c r="AU1541" s="205"/>
      <c r="AV1541" s="205"/>
      <c r="AW1541" s="205"/>
      <c r="AX1541" s="205"/>
    </row>
    <row r="1542" spans="1:12" s="82" customFormat="1" ht="32.25" customHeight="1">
      <c r="A1542" s="76" t="s">
        <v>559</v>
      </c>
      <c r="B1542" s="78"/>
      <c r="C1542" s="77"/>
      <c r="D1542" s="76"/>
      <c r="E1542" s="78"/>
      <c r="F1542" s="76" t="s">
        <v>560</v>
      </c>
      <c r="G1542" s="79">
        <f>SUM(G1543:G1569)/2</f>
        <v>366210</v>
      </c>
      <c r="H1542" s="79">
        <f>SUM(H1543:H1569)/2</f>
        <v>354539</v>
      </c>
      <c r="I1542" s="280">
        <f aca="true" t="shared" si="71" ref="I1542:I1569">H1542/G1542*100</f>
        <v>96.81303077469212</v>
      </c>
      <c r="J1542" s="81"/>
      <c r="K1542" s="81"/>
      <c r="L1542" s="7"/>
    </row>
    <row r="1543" spans="1:12" s="86" customFormat="1" ht="15" customHeight="1">
      <c r="A1543" s="188"/>
      <c r="B1543" s="281"/>
      <c r="C1543" s="60">
        <v>75405</v>
      </c>
      <c r="D1543" s="59"/>
      <c r="E1543" s="61"/>
      <c r="F1543" s="58" t="s">
        <v>561</v>
      </c>
      <c r="G1543" s="49">
        <f>SUM(G1544:G1557)</f>
        <v>163490</v>
      </c>
      <c r="H1543" s="49">
        <f>SUM(H1544:H1557)</f>
        <v>162311</v>
      </c>
      <c r="I1543" s="191">
        <f t="shared" si="71"/>
        <v>99.27885497583951</v>
      </c>
      <c r="J1543" s="93"/>
      <c r="K1543" s="93"/>
      <c r="L1543" s="85"/>
    </row>
    <row r="1544" spans="1:12" s="116" customFormat="1" ht="30" customHeight="1">
      <c r="A1544" s="117"/>
      <c r="B1544" s="275"/>
      <c r="C1544" s="115"/>
      <c r="D1544" s="88">
        <v>2950</v>
      </c>
      <c r="E1544" s="90"/>
      <c r="F1544" s="121" t="s">
        <v>562</v>
      </c>
      <c r="G1544" s="122">
        <v>10000</v>
      </c>
      <c r="H1544" s="122">
        <v>10000</v>
      </c>
      <c r="I1544" s="256">
        <f t="shared" si="71"/>
        <v>100</v>
      </c>
      <c r="J1544" s="93" t="s">
        <v>563</v>
      </c>
      <c r="K1544" s="93"/>
      <c r="L1544" s="85"/>
    </row>
    <row r="1545" spans="1:12" s="116" customFormat="1" ht="30" customHeight="1">
      <c r="A1545" s="117"/>
      <c r="B1545" s="275"/>
      <c r="C1545" s="115"/>
      <c r="D1545" s="88">
        <v>3020</v>
      </c>
      <c r="E1545" s="90"/>
      <c r="F1545" s="121" t="s">
        <v>91</v>
      </c>
      <c r="G1545" s="122">
        <v>22500</v>
      </c>
      <c r="H1545" s="122">
        <v>22463</v>
      </c>
      <c r="I1545" s="256">
        <f t="shared" si="71"/>
        <v>99.83555555555556</v>
      </c>
      <c r="J1545" s="93" t="s">
        <v>564</v>
      </c>
      <c r="K1545" s="93"/>
      <c r="L1545" s="85"/>
    </row>
    <row r="1546" spans="1:12" s="116" customFormat="1" ht="17.25" customHeight="1">
      <c r="A1546" s="117"/>
      <c r="B1546" s="275"/>
      <c r="C1546" s="126"/>
      <c r="D1546" s="88">
        <v>3030</v>
      </c>
      <c r="E1546" s="90"/>
      <c r="F1546" s="121" t="s">
        <v>515</v>
      </c>
      <c r="G1546" s="122">
        <v>600</v>
      </c>
      <c r="H1546" s="122">
        <v>600</v>
      </c>
      <c r="I1546" s="256">
        <f t="shared" si="71"/>
        <v>100</v>
      </c>
      <c r="J1546" s="93"/>
      <c r="K1546" s="93"/>
      <c r="L1546" s="85"/>
    </row>
    <row r="1547" spans="1:12" s="116" customFormat="1" ht="16.5" customHeight="1">
      <c r="A1547" s="117"/>
      <c r="B1547" s="275"/>
      <c r="C1547" s="126"/>
      <c r="D1547" s="88">
        <v>3110</v>
      </c>
      <c r="E1547" s="90"/>
      <c r="F1547" s="121" t="s">
        <v>565</v>
      </c>
      <c r="G1547" s="122">
        <v>1750</v>
      </c>
      <c r="H1547" s="122">
        <v>1749</v>
      </c>
      <c r="I1547" s="256">
        <f t="shared" si="71"/>
        <v>99.94285714285715</v>
      </c>
      <c r="J1547" s="93"/>
      <c r="K1547" s="93"/>
      <c r="L1547" s="85"/>
    </row>
    <row r="1548" spans="1:12" s="97" customFormat="1" ht="30.75" customHeight="1">
      <c r="A1548" s="255"/>
      <c r="B1548" s="257"/>
      <c r="C1548" s="130"/>
      <c r="D1548" s="88">
        <v>4050</v>
      </c>
      <c r="E1548" s="90"/>
      <c r="F1548" s="121" t="s">
        <v>566</v>
      </c>
      <c r="G1548" s="122">
        <v>104000</v>
      </c>
      <c r="H1548" s="122">
        <v>103859</v>
      </c>
      <c r="I1548" s="256">
        <f t="shared" si="71"/>
        <v>99.86442307692307</v>
      </c>
      <c r="J1548" s="93" t="s">
        <v>567</v>
      </c>
      <c r="K1548" s="93"/>
      <c r="L1548" s="94"/>
    </row>
    <row r="1549" spans="1:12" s="97" customFormat="1" ht="30.75" customHeight="1">
      <c r="A1549" s="255"/>
      <c r="B1549" s="257"/>
      <c r="C1549" s="130"/>
      <c r="D1549" s="88">
        <v>4060</v>
      </c>
      <c r="E1549" s="90"/>
      <c r="F1549" s="121" t="s">
        <v>568</v>
      </c>
      <c r="G1549" s="122">
        <v>554</v>
      </c>
      <c r="H1549" s="122">
        <v>554</v>
      </c>
      <c r="I1549" s="256">
        <f t="shared" si="71"/>
        <v>100</v>
      </c>
      <c r="J1549" s="93" t="s">
        <v>569</v>
      </c>
      <c r="K1549" s="93"/>
      <c r="L1549" s="94"/>
    </row>
    <row r="1550" spans="1:12" s="97" customFormat="1" ht="30.75" customHeight="1">
      <c r="A1550" s="255"/>
      <c r="B1550" s="257"/>
      <c r="C1550" s="130"/>
      <c r="D1550" s="88">
        <v>4070</v>
      </c>
      <c r="E1550" s="90"/>
      <c r="F1550" s="121" t="s">
        <v>570</v>
      </c>
      <c r="G1550" s="122">
        <v>7366</v>
      </c>
      <c r="H1550" s="122">
        <v>7366</v>
      </c>
      <c r="I1550" s="256">
        <f t="shared" si="71"/>
        <v>100</v>
      </c>
      <c r="J1550" s="93" t="s">
        <v>571</v>
      </c>
      <c r="K1550" s="93"/>
      <c r="L1550" s="94"/>
    </row>
    <row r="1551" spans="1:12" s="95" customFormat="1" ht="18" customHeight="1">
      <c r="A1551" s="255"/>
      <c r="B1551" s="257"/>
      <c r="C1551" s="130"/>
      <c r="D1551" s="88">
        <v>4210</v>
      </c>
      <c r="E1551" s="90"/>
      <c r="F1551" s="87" t="s">
        <v>31</v>
      </c>
      <c r="G1551" s="91">
        <v>7000</v>
      </c>
      <c r="H1551" s="91">
        <v>7000</v>
      </c>
      <c r="I1551" s="193">
        <f t="shared" si="71"/>
        <v>100</v>
      </c>
      <c r="J1551" s="93" t="s">
        <v>572</v>
      </c>
      <c r="K1551" s="93"/>
      <c r="L1551" s="94"/>
    </row>
    <row r="1552" spans="1:12" s="95" customFormat="1" ht="16.5" customHeight="1">
      <c r="A1552" s="255"/>
      <c r="B1552" s="257"/>
      <c r="C1552" s="130"/>
      <c r="D1552" s="88">
        <v>4220</v>
      </c>
      <c r="E1552" s="90"/>
      <c r="F1552" s="87" t="s">
        <v>63</v>
      </c>
      <c r="G1552" s="91">
        <v>200</v>
      </c>
      <c r="H1552" s="91">
        <v>200</v>
      </c>
      <c r="I1552" s="193">
        <f t="shared" si="71"/>
        <v>100</v>
      </c>
      <c r="J1552" s="93"/>
      <c r="K1552" s="93"/>
      <c r="L1552" s="94"/>
    </row>
    <row r="1553" spans="1:12" s="95" customFormat="1" ht="18.75" customHeight="1">
      <c r="A1553" s="255"/>
      <c r="B1553" s="257"/>
      <c r="C1553" s="130"/>
      <c r="D1553" s="88">
        <v>4260</v>
      </c>
      <c r="E1553" s="90"/>
      <c r="F1553" s="87" t="s">
        <v>35</v>
      </c>
      <c r="G1553" s="91">
        <v>1100</v>
      </c>
      <c r="H1553" s="91">
        <v>1100</v>
      </c>
      <c r="I1553" s="193">
        <f t="shared" si="71"/>
        <v>100</v>
      </c>
      <c r="J1553" s="93"/>
      <c r="K1553" s="93"/>
      <c r="L1553" s="94"/>
    </row>
    <row r="1554" spans="1:12" s="95" customFormat="1" ht="17.25" customHeight="1">
      <c r="A1554" s="255"/>
      <c r="B1554" s="257"/>
      <c r="C1554" s="130"/>
      <c r="D1554" s="88">
        <v>4270</v>
      </c>
      <c r="E1554" s="90"/>
      <c r="F1554" s="87" t="s">
        <v>37</v>
      </c>
      <c r="G1554" s="91">
        <v>2200</v>
      </c>
      <c r="H1554" s="91">
        <v>2200</v>
      </c>
      <c r="I1554" s="193">
        <f t="shared" si="71"/>
        <v>100</v>
      </c>
      <c r="J1554" s="93"/>
      <c r="K1554" s="93"/>
      <c r="L1554" s="94"/>
    </row>
    <row r="1555" spans="1:12" s="95" customFormat="1" ht="18" customHeight="1">
      <c r="A1555" s="255"/>
      <c r="B1555" s="257"/>
      <c r="C1555" s="104"/>
      <c r="D1555" s="88">
        <v>4300</v>
      </c>
      <c r="E1555" s="90"/>
      <c r="F1555" s="87" t="s">
        <v>360</v>
      </c>
      <c r="G1555" s="91">
        <v>4300</v>
      </c>
      <c r="H1555" s="91">
        <v>4300</v>
      </c>
      <c r="I1555" s="193">
        <f t="shared" si="71"/>
        <v>100</v>
      </c>
      <c r="J1555" s="93" t="s">
        <v>573</v>
      </c>
      <c r="K1555" s="93"/>
      <c r="L1555" s="94"/>
    </row>
    <row r="1556" spans="1:12" s="95" customFormat="1" ht="17.25" customHeight="1">
      <c r="A1556" s="255"/>
      <c r="B1556" s="257"/>
      <c r="C1556" s="104"/>
      <c r="D1556" s="88">
        <v>4410</v>
      </c>
      <c r="E1556" s="90"/>
      <c r="F1556" s="87" t="s">
        <v>67</v>
      </c>
      <c r="G1556" s="91">
        <v>920</v>
      </c>
      <c r="H1556" s="91">
        <v>920</v>
      </c>
      <c r="I1556" s="193">
        <f t="shared" si="71"/>
        <v>100</v>
      </c>
      <c r="J1556" s="93" t="s">
        <v>574</v>
      </c>
      <c r="K1556" s="93"/>
      <c r="L1556" s="94"/>
    </row>
    <row r="1557" spans="1:12" s="95" customFormat="1" ht="45" customHeight="1">
      <c r="A1557" s="255"/>
      <c r="B1557" s="257"/>
      <c r="C1557" s="104"/>
      <c r="D1557" s="88">
        <v>6150</v>
      </c>
      <c r="E1557" s="90"/>
      <c r="F1557" s="87" t="s">
        <v>575</v>
      </c>
      <c r="G1557" s="91">
        <v>1000</v>
      </c>
      <c r="H1557" s="91">
        <v>0</v>
      </c>
      <c r="I1557" s="193">
        <f t="shared" si="71"/>
        <v>0</v>
      </c>
      <c r="J1557" s="93" t="s">
        <v>576</v>
      </c>
      <c r="K1557" s="93"/>
      <c r="L1557" s="94"/>
    </row>
    <row r="1558" spans="1:12" s="95" customFormat="1" ht="17.25" customHeight="1">
      <c r="A1558" s="255"/>
      <c r="B1558" s="257"/>
      <c r="C1558" s="60">
        <v>75412</v>
      </c>
      <c r="D1558" s="59"/>
      <c r="E1558" s="61"/>
      <c r="F1558" s="58" t="s">
        <v>577</v>
      </c>
      <c r="G1558" s="49">
        <f>SUM(G1559:G1561)</f>
        <v>139000</v>
      </c>
      <c r="H1558" s="49">
        <f>SUM(H1559:H1561)</f>
        <v>138908</v>
      </c>
      <c r="I1558" s="191">
        <f t="shared" si="71"/>
        <v>99.93381294964028</v>
      </c>
      <c r="J1558" s="93"/>
      <c r="K1558" s="93"/>
      <c r="L1558" s="94"/>
    </row>
    <row r="1559" spans="1:12" s="97" customFormat="1" ht="30" customHeight="1">
      <c r="A1559" s="255"/>
      <c r="B1559" s="257"/>
      <c r="C1559" s="129"/>
      <c r="D1559" s="88">
        <v>2580</v>
      </c>
      <c r="E1559" s="90"/>
      <c r="F1559" s="87" t="s">
        <v>578</v>
      </c>
      <c r="G1559" s="120">
        <v>129000</v>
      </c>
      <c r="H1559" s="120">
        <v>129000</v>
      </c>
      <c r="I1559" s="193">
        <f t="shared" si="71"/>
        <v>100</v>
      </c>
      <c r="J1559" s="143" t="s">
        <v>579</v>
      </c>
      <c r="K1559" s="143"/>
      <c r="L1559" s="94"/>
    </row>
    <row r="1560" spans="1:12" s="97" customFormat="1" ht="56.25" customHeight="1">
      <c r="A1560" s="255"/>
      <c r="B1560" s="257"/>
      <c r="C1560" s="129"/>
      <c r="D1560" s="88">
        <v>4210</v>
      </c>
      <c r="E1560" s="90"/>
      <c r="F1560" s="87" t="s">
        <v>580</v>
      </c>
      <c r="G1560" s="120">
        <v>3253</v>
      </c>
      <c r="H1560" s="120">
        <v>3161</v>
      </c>
      <c r="I1560" s="193">
        <f t="shared" si="71"/>
        <v>97.17184137719028</v>
      </c>
      <c r="J1560" s="143" t="s">
        <v>581</v>
      </c>
      <c r="K1560" s="143"/>
      <c r="L1560" s="94"/>
    </row>
    <row r="1561" spans="1:12" s="97" customFormat="1" ht="18" customHeight="1">
      <c r="A1561" s="255"/>
      <c r="B1561" s="257"/>
      <c r="C1561" s="129"/>
      <c r="D1561" s="88">
        <v>4430</v>
      </c>
      <c r="E1561" s="90"/>
      <c r="F1561" s="87" t="s">
        <v>45</v>
      </c>
      <c r="G1561" s="120">
        <v>6747</v>
      </c>
      <c r="H1561" s="282">
        <v>6747</v>
      </c>
      <c r="I1561" s="193">
        <f t="shared" si="71"/>
        <v>100</v>
      </c>
      <c r="J1561" s="143" t="s">
        <v>582</v>
      </c>
      <c r="K1561" s="143"/>
      <c r="L1561" s="94"/>
    </row>
    <row r="1562" spans="1:12" s="95" customFormat="1" ht="17.25" customHeight="1">
      <c r="A1562" s="255"/>
      <c r="B1562" s="257"/>
      <c r="C1562" s="211">
        <v>75414</v>
      </c>
      <c r="D1562" s="59"/>
      <c r="E1562" s="61"/>
      <c r="F1562" s="58" t="s">
        <v>583</v>
      </c>
      <c r="G1562" s="49">
        <f>SUM(G1563:G1567)</f>
        <v>59220</v>
      </c>
      <c r="H1562" s="49">
        <f>SUM(H1563:H1567)</f>
        <v>53320</v>
      </c>
      <c r="I1562" s="191">
        <f t="shared" si="71"/>
        <v>90.03714961161769</v>
      </c>
      <c r="J1562" s="98"/>
      <c r="K1562" s="98"/>
      <c r="L1562" s="94"/>
    </row>
    <row r="1563" spans="1:12" s="95" customFormat="1" ht="201" customHeight="1">
      <c r="A1563" s="255"/>
      <c r="B1563" s="257"/>
      <c r="C1563" s="96"/>
      <c r="D1563" s="127">
        <v>4210</v>
      </c>
      <c r="E1563" s="90"/>
      <c r="F1563" s="121" t="s">
        <v>31</v>
      </c>
      <c r="G1563" s="157">
        <v>17189</v>
      </c>
      <c r="H1563" s="122">
        <v>16571</v>
      </c>
      <c r="I1563" s="283">
        <f t="shared" si="71"/>
        <v>96.4046774099715</v>
      </c>
      <c r="J1563" s="143" t="s">
        <v>584</v>
      </c>
      <c r="K1563" s="143"/>
      <c r="L1563" s="94"/>
    </row>
    <row r="1564" spans="1:12" s="95" customFormat="1" ht="18" customHeight="1">
      <c r="A1564" s="255"/>
      <c r="B1564" s="257"/>
      <c r="C1564" s="96"/>
      <c r="D1564" s="127">
        <v>4260</v>
      </c>
      <c r="E1564" s="90"/>
      <c r="F1564" s="87" t="s">
        <v>35</v>
      </c>
      <c r="G1564" s="91">
        <v>1235</v>
      </c>
      <c r="H1564" s="91">
        <v>570</v>
      </c>
      <c r="I1564" s="193">
        <f t="shared" si="71"/>
        <v>46.15384615384615</v>
      </c>
      <c r="J1564" s="143" t="s">
        <v>585</v>
      </c>
      <c r="K1564" s="143"/>
      <c r="L1564" s="94"/>
    </row>
    <row r="1565" spans="1:12" s="95" customFormat="1" ht="18" customHeight="1">
      <c r="A1565" s="255"/>
      <c r="B1565" s="257"/>
      <c r="C1565" s="96"/>
      <c r="D1565" s="127">
        <v>4270</v>
      </c>
      <c r="E1565" s="90"/>
      <c r="F1565" s="87" t="s">
        <v>37</v>
      </c>
      <c r="G1565" s="91">
        <v>2400</v>
      </c>
      <c r="H1565" s="91">
        <v>2400</v>
      </c>
      <c r="I1565" s="193">
        <f t="shared" si="71"/>
        <v>100</v>
      </c>
      <c r="J1565" s="143" t="s">
        <v>586</v>
      </c>
      <c r="K1565" s="143"/>
      <c r="L1565" s="94"/>
    </row>
    <row r="1566" spans="1:12" s="95" customFormat="1" ht="215.25" customHeight="1">
      <c r="A1566" s="255"/>
      <c r="B1566" s="257"/>
      <c r="C1566" s="96"/>
      <c r="D1566" s="284">
        <v>4300</v>
      </c>
      <c r="E1566" s="285"/>
      <c r="F1566" s="117" t="s">
        <v>41</v>
      </c>
      <c r="G1566" s="286">
        <v>38260</v>
      </c>
      <c r="H1566" s="286">
        <v>33643</v>
      </c>
      <c r="I1566" s="287">
        <f t="shared" si="71"/>
        <v>87.93256664924203</v>
      </c>
      <c r="J1566" s="143" t="s">
        <v>587</v>
      </c>
      <c r="K1566" s="143"/>
      <c r="L1566" s="94"/>
    </row>
    <row r="1567" spans="1:12" s="95" customFormat="1" ht="21" customHeight="1">
      <c r="A1567" s="100"/>
      <c r="B1567" s="68"/>
      <c r="C1567" s="99"/>
      <c r="D1567" s="88">
        <v>4430</v>
      </c>
      <c r="E1567" s="90"/>
      <c r="F1567" s="87" t="s">
        <v>45</v>
      </c>
      <c r="G1567" s="91">
        <v>136</v>
      </c>
      <c r="H1567" s="91">
        <v>136</v>
      </c>
      <c r="I1567" s="193">
        <f t="shared" si="71"/>
        <v>100</v>
      </c>
      <c r="J1567" s="93" t="s">
        <v>588</v>
      </c>
      <c r="K1567" s="93"/>
      <c r="L1567" s="94"/>
    </row>
    <row r="1568" spans="1:12" s="95" customFormat="1" ht="17.25" customHeight="1">
      <c r="A1568" s="100"/>
      <c r="B1568" s="68"/>
      <c r="C1568" s="99">
        <v>75416</v>
      </c>
      <c r="D1568" s="66"/>
      <c r="E1568" s="68"/>
      <c r="F1568" s="58" t="s">
        <v>445</v>
      </c>
      <c r="G1568" s="101">
        <f>SUM(G1569)</f>
        <v>4500</v>
      </c>
      <c r="H1568" s="101">
        <f>SUM(H1569)</f>
        <v>0</v>
      </c>
      <c r="I1568" s="191">
        <f t="shared" si="71"/>
        <v>0</v>
      </c>
      <c r="J1568" s="103"/>
      <c r="K1568" s="103"/>
      <c r="L1568" s="94"/>
    </row>
    <row r="1569" spans="1:12" s="95" customFormat="1" ht="28.5" customHeight="1">
      <c r="A1569" s="100"/>
      <c r="B1569" s="68"/>
      <c r="C1569" s="99"/>
      <c r="D1569" s="140">
        <v>4210</v>
      </c>
      <c r="E1569" s="141"/>
      <c r="F1569" s="121" t="s">
        <v>31</v>
      </c>
      <c r="G1569" s="122">
        <v>4500</v>
      </c>
      <c r="H1569" s="122">
        <v>0</v>
      </c>
      <c r="I1569" s="193">
        <f t="shared" si="71"/>
        <v>0</v>
      </c>
      <c r="J1569" s="98" t="s">
        <v>589</v>
      </c>
      <c r="K1569" s="98"/>
      <c r="L1569" s="94"/>
    </row>
    <row r="1570" spans="1:50" s="116" customFormat="1" ht="17.25" customHeight="1">
      <c r="A1570" s="100"/>
      <c r="B1570" s="145"/>
      <c r="C1570" s="104"/>
      <c r="D1570" s="199"/>
      <c r="E1570" s="201"/>
      <c r="F1570" s="87"/>
      <c r="G1570" s="91"/>
      <c r="H1570" s="120"/>
      <c r="I1570" s="237"/>
      <c r="J1570" s="109"/>
      <c r="K1570" s="109"/>
      <c r="L1570" s="197"/>
      <c r="M1570" s="205"/>
      <c r="N1570" s="205"/>
      <c r="O1570" s="205"/>
      <c r="P1570" s="205"/>
      <c r="Q1570" s="205"/>
      <c r="R1570" s="205"/>
      <c r="S1570" s="205"/>
      <c r="T1570" s="205"/>
      <c r="V1570" s="205"/>
      <c r="W1570" s="205"/>
      <c r="X1570" s="205"/>
      <c r="Y1570" s="205"/>
      <c r="Z1570" s="205"/>
      <c r="AA1570" s="205"/>
      <c r="AB1570" s="205"/>
      <c r="AC1570" s="205"/>
      <c r="AD1570" s="205"/>
      <c r="AE1570" s="205"/>
      <c r="AF1570" s="205"/>
      <c r="AG1570" s="205"/>
      <c r="AH1570" s="205"/>
      <c r="AI1570" s="205"/>
      <c r="AJ1570" s="205"/>
      <c r="AK1570" s="205"/>
      <c r="AL1570" s="205"/>
      <c r="AM1570" s="205"/>
      <c r="AN1570" s="205"/>
      <c r="AO1570" s="205"/>
      <c r="AP1570" s="205"/>
      <c r="AQ1570" s="205"/>
      <c r="AR1570" s="205"/>
      <c r="AS1570" s="205"/>
      <c r="AT1570" s="205"/>
      <c r="AU1570" s="205"/>
      <c r="AV1570" s="205"/>
      <c r="AW1570" s="205"/>
      <c r="AX1570" s="205"/>
    </row>
    <row r="1571" spans="1:12" s="82" customFormat="1" ht="27" customHeight="1">
      <c r="A1571" s="75" t="s">
        <v>590</v>
      </c>
      <c r="B1571" s="75"/>
      <c r="C1571" s="110"/>
      <c r="D1571" s="75"/>
      <c r="E1571" s="111"/>
      <c r="F1571" s="75" t="s">
        <v>591</v>
      </c>
      <c r="G1571" s="112">
        <f>SUM(G1572:G1581)/2</f>
        <v>273003</v>
      </c>
      <c r="H1571" s="112">
        <f>SUM(H1572:H1581)/2</f>
        <v>272482</v>
      </c>
      <c r="I1571" s="253">
        <f aca="true" t="shared" si="72" ref="I1571:I1581">H1571/G1571*100</f>
        <v>99.80915960630469</v>
      </c>
      <c r="J1571" s="81"/>
      <c r="K1571" s="81"/>
      <c r="L1571" s="7"/>
    </row>
    <row r="1572" spans="1:12" s="86" customFormat="1" ht="30.75" customHeight="1">
      <c r="A1572" s="188"/>
      <c r="B1572" s="254"/>
      <c r="C1572" s="60">
        <v>71002</v>
      </c>
      <c r="D1572" s="59"/>
      <c r="E1572" s="61"/>
      <c r="F1572" s="58" t="s">
        <v>592</v>
      </c>
      <c r="G1572" s="49">
        <f>SUM(G1573:G1573)</f>
        <v>65908</v>
      </c>
      <c r="H1572" s="49">
        <f>SUM(H1573:H1573)</f>
        <v>65904</v>
      </c>
      <c r="I1572" s="191">
        <f t="shared" si="72"/>
        <v>99.99393093402925</v>
      </c>
      <c r="J1572" s="84"/>
      <c r="K1572" s="84"/>
      <c r="L1572" s="85"/>
    </row>
    <row r="1573" spans="1:12" s="97" customFormat="1" ht="256.5" customHeight="1">
      <c r="A1573" s="255"/>
      <c r="B1573" s="257"/>
      <c r="C1573" s="130"/>
      <c r="D1573" s="127">
        <v>4300</v>
      </c>
      <c r="E1573" s="285"/>
      <c r="F1573" s="146" t="s">
        <v>41</v>
      </c>
      <c r="G1573" s="288">
        <v>65908</v>
      </c>
      <c r="H1573" s="286">
        <v>65904</v>
      </c>
      <c r="I1573" s="192">
        <f t="shared" si="72"/>
        <v>99.99393093402925</v>
      </c>
      <c r="J1573" s="143" t="s">
        <v>593</v>
      </c>
      <c r="K1573" s="143"/>
      <c r="L1573" s="94"/>
    </row>
    <row r="1574" spans="1:12" s="86" customFormat="1" ht="21" customHeight="1">
      <c r="A1574" s="255"/>
      <c r="B1574" s="246"/>
      <c r="C1574" s="60">
        <v>71004</v>
      </c>
      <c r="D1574" s="59"/>
      <c r="E1574" s="68"/>
      <c r="F1574" s="58" t="s">
        <v>594</v>
      </c>
      <c r="G1574" s="49">
        <f>SUM(G1575:G1577)</f>
        <v>167095</v>
      </c>
      <c r="H1574" s="49">
        <f>SUM(H1575:H1577)</f>
        <v>166578</v>
      </c>
      <c r="I1574" s="191">
        <f t="shared" si="72"/>
        <v>99.69059517041204</v>
      </c>
      <c r="J1574" s="103"/>
      <c r="K1574" s="103"/>
      <c r="L1574" s="85"/>
    </row>
    <row r="1575" spans="1:12" s="116" customFormat="1" ht="30" customHeight="1">
      <c r="A1575" s="117"/>
      <c r="B1575" s="239"/>
      <c r="C1575" s="125"/>
      <c r="D1575" s="88">
        <v>4210</v>
      </c>
      <c r="E1575" s="141"/>
      <c r="F1575" s="87" t="s">
        <v>31</v>
      </c>
      <c r="G1575" s="122">
        <v>2776</v>
      </c>
      <c r="H1575" s="122">
        <v>2776</v>
      </c>
      <c r="I1575" s="256">
        <f t="shared" si="72"/>
        <v>100</v>
      </c>
      <c r="J1575" s="93" t="s">
        <v>595</v>
      </c>
      <c r="K1575" s="93"/>
      <c r="L1575" s="85"/>
    </row>
    <row r="1576" spans="1:12" s="95" customFormat="1" ht="57" customHeight="1">
      <c r="A1576" s="100"/>
      <c r="B1576" s="66"/>
      <c r="C1576" s="142"/>
      <c r="D1576" s="88">
        <v>6050</v>
      </c>
      <c r="E1576" s="90"/>
      <c r="F1576" s="87" t="s">
        <v>182</v>
      </c>
      <c r="G1576" s="122">
        <v>37095</v>
      </c>
      <c r="H1576" s="122">
        <v>36600</v>
      </c>
      <c r="I1576" s="256">
        <f t="shared" si="72"/>
        <v>98.66558835422565</v>
      </c>
      <c r="J1576" s="93" t="s">
        <v>596</v>
      </c>
      <c r="K1576" s="93"/>
      <c r="L1576" s="94"/>
    </row>
    <row r="1577" spans="1:12" s="95" customFormat="1" ht="32.25" customHeight="1">
      <c r="A1577" s="255"/>
      <c r="B1577" s="246"/>
      <c r="C1577" s="142"/>
      <c r="D1577" s="88">
        <v>6060</v>
      </c>
      <c r="E1577" s="90"/>
      <c r="F1577" s="87" t="s">
        <v>86</v>
      </c>
      <c r="G1577" s="122">
        <v>127224</v>
      </c>
      <c r="H1577" s="122">
        <v>127202</v>
      </c>
      <c r="I1577" s="256">
        <f t="shared" si="72"/>
        <v>99.98270766522039</v>
      </c>
      <c r="J1577" s="93" t="s">
        <v>597</v>
      </c>
      <c r="K1577" s="93"/>
      <c r="L1577" s="94"/>
    </row>
    <row r="1578" spans="1:12" s="95" customFormat="1" ht="18" customHeight="1">
      <c r="A1578" s="188"/>
      <c r="B1578" s="254"/>
      <c r="C1578" s="60">
        <v>92120</v>
      </c>
      <c r="D1578" s="59"/>
      <c r="E1578" s="61"/>
      <c r="F1578" s="58" t="s">
        <v>598</v>
      </c>
      <c r="G1578" s="49">
        <f>SUM(G1579:G1581)</f>
        <v>40000</v>
      </c>
      <c r="H1578" s="49">
        <f>SUM(H1579:H1581)</f>
        <v>40000</v>
      </c>
      <c r="I1578" s="191">
        <f t="shared" si="72"/>
        <v>100</v>
      </c>
      <c r="J1578" s="103"/>
      <c r="K1578" s="103"/>
      <c r="L1578" s="94"/>
    </row>
    <row r="1579" spans="1:12" s="97" customFormat="1" ht="30.75" customHeight="1">
      <c r="A1579" s="117"/>
      <c r="B1579" s="239"/>
      <c r="C1579" s="115"/>
      <c r="D1579" s="88">
        <v>2570</v>
      </c>
      <c r="E1579" s="90"/>
      <c r="F1579" s="87" t="s">
        <v>599</v>
      </c>
      <c r="G1579" s="91">
        <v>10000</v>
      </c>
      <c r="H1579" s="91">
        <v>10000</v>
      </c>
      <c r="I1579" s="192">
        <f t="shared" si="72"/>
        <v>100</v>
      </c>
      <c r="J1579" s="98" t="s">
        <v>600</v>
      </c>
      <c r="K1579" s="98"/>
      <c r="L1579" s="94"/>
    </row>
    <row r="1580" spans="1:12" s="97" customFormat="1" ht="60.75" customHeight="1">
      <c r="A1580" s="117"/>
      <c r="B1580" s="275"/>
      <c r="C1580" s="126"/>
      <c r="D1580" s="127">
        <v>2830</v>
      </c>
      <c r="E1580" s="90"/>
      <c r="F1580" s="117" t="s">
        <v>580</v>
      </c>
      <c r="G1580" s="286">
        <v>11000</v>
      </c>
      <c r="H1580" s="286">
        <v>11000</v>
      </c>
      <c r="I1580" s="283">
        <f t="shared" si="72"/>
        <v>100</v>
      </c>
      <c r="J1580" s="93" t="s">
        <v>601</v>
      </c>
      <c r="K1580" s="93"/>
      <c r="L1580" s="94"/>
    </row>
    <row r="1581" spans="1:12" s="95" customFormat="1" ht="30.75" customHeight="1">
      <c r="A1581" s="255"/>
      <c r="B1581" s="257"/>
      <c r="C1581" s="130"/>
      <c r="D1581" s="127">
        <v>4300</v>
      </c>
      <c r="E1581" s="90"/>
      <c r="F1581" s="146" t="s">
        <v>41</v>
      </c>
      <c r="G1581" s="289">
        <v>19000</v>
      </c>
      <c r="H1581" s="289">
        <v>19000</v>
      </c>
      <c r="I1581" s="290">
        <f t="shared" si="72"/>
        <v>100</v>
      </c>
      <c r="J1581" s="143" t="s">
        <v>602</v>
      </c>
      <c r="K1581" s="143"/>
      <c r="L1581" s="94"/>
    </row>
    <row r="1582" spans="1:12" s="12" customFormat="1" ht="18" customHeight="1">
      <c r="A1582" s="105"/>
      <c r="B1582" s="105"/>
      <c r="C1582" s="106"/>
      <c r="D1582" s="105"/>
      <c r="E1582" s="107"/>
      <c r="F1582" s="105"/>
      <c r="G1582" s="108"/>
      <c r="H1582" s="108"/>
      <c r="I1582" s="108"/>
      <c r="J1582" s="131"/>
      <c r="K1582" s="131"/>
      <c r="L1582" s="7"/>
    </row>
    <row r="1583" spans="1:12" s="82" customFormat="1" ht="18" customHeight="1">
      <c r="A1583" s="75" t="s">
        <v>603</v>
      </c>
      <c r="B1583" s="75"/>
      <c r="C1583" s="110"/>
      <c r="D1583" s="75"/>
      <c r="E1583" s="111"/>
      <c r="F1583" s="75" t="s">
        <v>604</v>
      </c>
      <c r="G1583" s="112">
        <f>SUM(G1584:G1591)/2</f>
        <v>2078902</v>
      </c>
      <c r="H1583" s="112">
        <f>SUM(H1584:H1591)/2</f>
        <v>2066731</v>
      </c>
      <c r="I1583" s="253">
        <f>H1583/G1583*100</f>
        <v>99.41454671744988</v>
      </c>
      <c r="J1583" s="81"/>
      <c r="K1583" s="81"/>
      <c r="L1583" s="7"/>
    </row>
    <row r="1584" spans="1:12" s="86" customFormat="1" ht="30.75" customHeight="1">
      <c r="A1584" s="188"/>
      <c r="B1584" s="188"/>
      <c r="C1584" s="189">
        <v>75702</v>
      </c>
      <c r="D1584" s="58"/>
      <c r="E1584" s="190"/>
      <c r="F1584" s="58" t="s">
        <v>605</v>
      </c>
      <c r="G1584" s="49">
        <f>SUM(G1585)</f>
        <v>1415000</v>
      </c>
      <c r="H1584" s="49">
        <f>SUM(H1585)</f>
        <v>1402762</v>
      </c>
      <c r="I1584" s="291">
        <f>H1584/G1584*100</f>
        <v>99.13512367491167</v>
      </c>
      <c r="J1584" s="153"/>
      <c r="K1584" s="153"/>
      <c r="L1584" s="85"/>
    </row>
    <row r="1585" spans="1:12" s="86" customFormat="1" ht="30" customHeight="1">
      <c r="A1585" s="100"/>
      <c r="B1585" s="100"/>
      <c r="C1585" s="89"/>
      <c r="D1585" s="146">
        <v>8010</v>
      </c>
      <c r="E1585" s="292"/>
      <c r="F1585" s="87" t="s">
        <v>606</v>
      </c>
      <c r="G1585" s="91">
        <v>1415000</v>
      </c>
      <c r="H1585" s="91">
        <v>1402762</v>
      </c>
      <c r="I1585" s="193">
        <f>H1585/G1585*100</f>
        <v>99.13512367491167</v>
      </c>
      <c r="J1585" s="93"/>
      <c r="K1585" s="93"/>
      <c r="L1585" s="85"/>
    </row>
    <row r="1586" spans="1:12" s="86" customFormat="1" ht="17.25" customHeight="1">
      <c r="A1586" s="100"/>
      <c r="B1586" s="100"/>
      <c r="C1586" s="89">
        <v>75814</v>
      </c>
      <c r="D1586" s="188"/>
      <c r="E1586" s="293"/>
      <c r="F1586" s="58" t="s">
        <v>607</v>
      </c>
      <c r="G1586" s="49">
        <f>SUM(G1587)</f>
        <v>663902</v>
      </c>
      <c r="H1586" s="49">
        <f>SUM(H1587)</f>
        <v>663902</v>
      </c>
      <c r="I1586" s="191">
        <f>H1586/G1586*100</f>
        <v>100</v>
      </c>
      <c r="J1586" s="103"/>
      <c r="K1586" s="103"/>
      <c r="L1586" s="85"/>
    </row>
    <row r="1587" spans="1:12" s="116" customFormat="1" ht="30.75" customHeight="1">
      <c r="A1587" s="121"/>
      <c r="B1587" s="121"/>
      <c r="C1587" s="129"/>
      <c r="D1587" s="146">
        <v>2930</v>
      </c>
      <c r="E1587" s="292"/>
      <c r="F1587" s="87" t="s">
        <v>608</v>
      </c>
      <c r="G1587" s="91">
        <v>663902</v>
      </c>
      <c r="H1587" s="91">
        <v>663902</v>
      </c>
      <c r="I1587" s="193">
        <f>H1587/G1587*100</f>
        <v>100</v>
      </c>
      <c r="J1587" s="93"/>
      <c r="K1587" s="93"/>
      <c r="L1587" s="85"/>
    </row>
    <row r="1588" spans="1:12" s="86" customFormat="1" ht="32.25" customHeight="1">
      <c r="A1588" s="100"/>
      <c r="B1588" s="100"/>
      <c r="C1588" s="89">
        <v>75023</v>
      </c>
      <c r="D1588" s="146"/>
      <c r="E1588" s="292"/>
      <c r="F1588" s="188" t="s">
        <v>609</v>
      </c>
      <c r="G1588" s="294">
        <f>SUM(G1589)</f>
        <v>0</v>
      </c>
      <c r="H1588" s="294">
        <f>SUM(H1589)</f>
        <v>30</v>
      </c>
      <c r="I1588" s="291">
        <v>0</v>
      </c>
      <c r="J1588" s="103"/>
      <c r="K1588" s="103"/>
      <c r="L1588" s="85"/>
    </row>
    <row r="1589" spans="1:12" s="86" customFormat="1" ht="30.75" customHeight="1">
      <c r="A1589" s="100"/>
      <c r="B1589" s="100"/>
      <c r="C1589" s="89"/>
      <c r="D1589" s="295">
        <v>4990</v>
      </c>
      <c r="E1589" s="296"/>
      <c r="F1589" s="146" t="s">
        <v>610</v>
      </c>
      <c r="G1589" s="289">
        <v>0</v>
      </c>
      <c r="H1589" s="289">
        <v>30</v>
      </c>
      <c r="I1589" s="192">
        <v>0</v>
      </c>
      <c r="J1589" s="93"/>
      <c r="K1589" s="93"/>
      <c r="L1589" s="85"/>
    </row>
    <row r="1590" spans="1:12" s="86" customFormat="1" ht="17.25" customHeight="1">
      <c r="A1590" s="255"/>
      <c r="B1590" s="255"/>
      <c r="C1590" s="89">
        <v>92109</v>
      </c>
      <c r="D1590" s="188"/>
      <c r="E1590" s="297"/>
      <c r="F1590" s="188" t="s">
        <v>611</v>
      </c>
      <c r="G1590" s="294">
        <f>SUM(G1591)</f>
        <v>0</v>
      </c>
      <c r="H1590" s="294">
        <f>SUM(H1591)</f>
        <v>37</v>
      </c>
      <c r="I1590" s="291">
        <v>0</v>
      </c>
      <c r="J1590" s="103"/>
      <c r="K1590" s="103"/>
      <c r="L1590" s="85"/>
    </row>
    <row r="1591" spans="1:12" s="86" customFormat="1" ht="30" customHeight="1">
      <c r="A1591" s="255"/>
      <c r="B1591" s="255"/>
      <c r="C1591" s="89"/>
      <c r="D1591" s="295">
        <v>4990</v>
      </c>
      <c r="E1591" s="296"/>
      <c r="F1591" s="146" t="s">
        <v>610</v>
      </c>
      <c r="G1591" s="289">
        <v>0</v>
      </c>
      <c r="H1591" s="289">
        <v>37</v>
      </c>
      <c r="I1591" s="290">
        <v>0</v>
      </c>
      <c r="J1591" s="98"/>
      <c r="K1591" s="98"/>
      <c r="L1591" s="85"/>
    </row>
    <row r="1592" spans="1:12" s="86" customFormat="1" ht="12.75" customHeight="1">
      <c r="A1592" s="255"/>
      <c r="B1592" s="255"/>
      <c r="C1592" s="89"/>
      <c r="D1592" s="146"/>
      <c r="E1592" s="296"/>
      <c r="F1592" s="87"/>
      <c r="G1592" s="91"/>
      <c r="H1592" s="91"/>
      <c r="I1592" s="193"/>
      <c r="J1592" s="98"/>
      <c r="K1592" s="98"/>
      <c r="L1592" s="85"/>
    </row>
    <row r="1593" spans="1:12" s="86" customFormat="1" ht="17.25" customHeight="1">
      <c r="A1593" s="100"/>
      <c r="B1593" s="100"/>
      <c r="C1593" s="89"/>
      <c r="D1593" s="146"/>
      <c r="E1593" s="292"/>
      <c r="F1593" s="298" t="s">
        <v>612</v>
      </c>
      <c r="G1593" s="299"/>
      <c r="H1593" s="299"/>
      <c r="I1593" s="299"/>
      <c r="J1593" s="300"/>
      <c r="K1593" s="301"/>
      <c r="L1593" s="85"/>
    </row>
    <row r="1594" spans="1:12" s="86" customFormat="1" ht="18" customHeight="1">
      <c r="A1594" s="100"/>
      <c r="B1594" s="100"/>
      <c r="C1594" s="89"/>
      <c r="D1594" s="188"/>
      <c r="E1594" s="293"/>
      <c r="F1594" s="87" t="s">
        <v>613</v>
      </c>
      <c r="G1594" s="49">
        <v>3630000</v>
      </c>
      <c r="H1594" s="49">
        <v>3630000</v>
      </c>
      <c r="I1594" s="291">
        <f>H1594/G1594*100</f>
        <v>100</v>
      </c>
      <c r="J1594" s="109" t="s">
        <v>614</v>
      </c>
      <c r="K1594" s="109"/>
      <c r="L1594" s="85"/>
    </row>
    <row r="1595" spans="1:12" s="86" customFormat="1" ht="15.75" customHeight="1">
      <c r="A1595" s="100"/>
      <c r="B1595" s="100"/>
      <c r="C1595" s="89"/>
      <c r="D1595" s="188"/>
      <c r="E1595" s="293"/>
      <c r="F1595" s="87"/>
      <c r="G1595" s="49"/>
      <c r="H1595" s="49"/>
      <c r="I1595" s="291"/>
      <c r="J1595" s="109"/>
      <c r="K1595" s="109"/>
      <c r="L1595" s="85"/>
    </row>
    <row r="1596" spans="1:12" s="82" customFormat="1" ht="18" customHeight="1">
      <c r="A1596" s="75" t="s">
        <v>615</v>
      </c>
      <c r="B1596" s="75"/>
      <c r="C1596" s="110"/>
      <c r="D1596" s="75"/>
      <c r="E1596" s="111"/>
      <c r="F1596" s="75" t="s">
        <v>616</v>
      </c>
      <c r="G1596" s="112">
        <f>SUM(G1597:G1630)/2</f>
        <v>1880577</v>
      </c>
      <c r="H1596" s="112">
        <f>SUM(H1597:H1630)/2</f>
        <v>1856105</v>
      </c>
      <c r="I1596" s="253">
        <f aca="true" t="shared" si="73" ref="I1596:I1603">H1596/G1596*100</f>
        <v>98.69869726153196</v>
      </c>
      <c r="J1596" s="81"/>
      <c r="K1596" s="81"/>
      <c r="L1596" s="7"/>
    </row>
    <row r="1597" spans="1:12" s="95" customFormat="1" ht="16.5" customHeight="1">
      <c r="A1597" s="188"/>
      <c r="B1597" s="254"/>
      <c r="C1597" s="60">
        <v>80101</v>
      </c>
      <c r="D1597" s="59"/>
      <c r="E1597" s="61"/>
      <c r="F1597" s="58" t="s">
        <v>285</v>
      </c>
      <c r="G1597" s="49">
        <f>SUM(G1598:G1598)</f>
        <v>12497</v>
      </c>
      <c r="H1597" s="49">
        <f>SUM(H1598:H1598)</f>
        <v>12238</v>
      </c>
      <c r="I1597" s="191">
        <f t="shared" si="73"/>
        <v>97.92750260062415</v>
      </c>
      <c r="J1597" s="84"/>
      <c r="K1597" s="84"/>
      <c r="L1597" s="94"/>
    </row>
    <row r="1598" spans="1:12" s="95" customFormat="1" ht="18" customHeight="1">
      <c r="A1598" s="255"/>
      <c r="B1598" s="246"/>
      <c r="C1598" s="96"/>
      <c r="D1598" s="88">
        <v>3240</v>
      </c>
      <c r="E1598" s="90"/>
      <c r="F1598" s="87" t="s">
        <v>617</v>
      </c>
      <c r="G1598" s="91">
        <v>12497</v>
      </c>
      <c r="H1598" s="91">
        <v>12238</v>
      </c>
      <c r="I1598" s="193">
        <f t="shared" si="73"/>
        <v>97.92750260062415</v>
      </c>
      <c r="J1598" s="93" t="s">
        <v>618</v>
      </c>
      <c r="K1598" s="93"/>
      <c r="L1598" s="94"/>
    </row>
    <row r="1599" spans="1:12" s="95" customFormat="1" ht="17.25" customHeight="1">
      <c r="A1599" s="255"/>
      <c r="B1599" s="246"/>
      <c r="C1599" s="60">
        <v>80113</v>
      </c>
      <c r="D1599" s="59"/>
      <c r="E1599" s="61"/>
      <c r="F1599" s="58" t="s">
        <v>619</v>
      </c>
      <c r="G1599" s="49">
        <f>SUM(G1600:G1602)</f>
        <v>144001</v>
      </c>
      <c r="H1599" s="49">
        <f>SUM(H1600:H1602)</f>
        <v>138388</v>
      </c>
      <c r="I1599" s="191">
        <f t="shared" si="73"/>
        <v>96.10211040201109</v>
      </c>
      <c r="J1599" s="103"/>
      <c r="K1599" s="103"/>
      <c r="L1599" s="94"/>
    </row>
    <row r="1600" spans="1:12" s="97" customFormat="1" ht="17.25" customHeight="1">
      <c r="A1600" s="117"/>
      <c r="B1600" s="239"/>
      <c r="C1600" s="218"/>
      <c r="D1600" s="88">
        <v>4110</v>
      </c>
      <c r="E1600" s="90"/>
      <c r="F1600" s="87" t="s">
        <v>620</v>
      </c>
      <c r="G1600" s="91">
        <v>4500</v>
      </c>
      <c r="H1600" s="91">
        <v>3801</v>
      </c>
      <c r="I1600" s="193">
        <f t="shared" si="73"/>
        <v>84.46666666666667</v>
      </c>
      <c r="J1600" s="98" t="s">
        <v>621</v>
      </c>
      <c r="K1600" s="98"/>
      <c r="L1600" s="94"/>
    </row>
    <row r="1601" spans="1:12" s="97" customFormat="1" ht="17.25" customHeight="1">
      <c r="A1601" s="117"/>
      <c r="B1601" s="239"/>
      <c r="C1601" s="218"/>
      <c r="D1601" s="88">
        <v>4120</v>
      </c>
      <c r="E1601" s="90"/>
      <c r="F1601" s="87" t="s">
        <v>30</v>
      </c>
      <c r="G1601" s="91">
        <v>640</v>
      </c>
      <c r="H1601" s="91">
        <v>573</v>
      </c>
      <c r="I1601" s="193">
        <f t="shared" si="73"/>
        <v>89.53125</v>
      </c>
      <c r="J1601" s="98"/>
      <c r="K1601" s="98"/>
      <c r="L1601" s="94"/>
    </row>
    <row r="1602" spans="1:12" s="95" customFormat="1" ht="17.25" customHeight="1">
      <c r="A1602" s="255"/>
      <c r="B1602" s="246"/>
      <c r="C1602" s="104"/>
      <c r="D1602" s="88">
        <v>4300</v>
      </c>
      <c r="E1602" s="90"/>
      <c r="F1602" s="87" t="s">
        <v>41</v>
      </c>
      <c r="G1602" s="91">
        <v>138861</v>
      </c>
      <c r="H1602" s="91">
        <v>134014</v>
      </c>
      <c r="I1602" s="193">
        <f t="shared" si="73"/>
        <v>96.50945909938716</v>
      </c>
      <c r="J1602" s="98"/>
      <c r="K1602" s="98"/>
      <c r="L1602" s="94"/>
    </row>
    <row r="1603" spans="1:12" s="95" customFormat="1" ht="17.25" customHeight="1">
      <c r="A1603" s="255"/>
      <c r="B1603" s="246"/>
      <c r="C1603" s="60">
        <v>80120</v>
      </c>
      <c r="D1603" s="59"/>
      <c r="E1603" s="281"/>
      <c r="F1603" s="255" t="s">
        <v>191</v>
      </c>
      <c r="G1603" s="302">
        <f>SUM(G1604:G1606)</f>
        <v>53059</v>
      </c>
      <c r="H1603" s="302">
        <f>SUM(H1604:H1606)</f>
        <v>52210</v>
      </c>
      <c r="I1603" s="303">
        <f t="shared" si="73"/>
        <v>98.39989445711377</v>
      </c>
      <c r="J1603" s="103"/>
      <c r="K1603" s="103"/>
      <c r="L1603" s="94"/>
    </row>
    <row r="1604" spans="1:12" s="95" customFormat="1" ht="17.25" customHeight="1">
      <c r="A1604" s="255"/>
      <c r="B1604" s="246"/>
      <c r="C1604" s="89"/>
      <c r="D1604" s="90">
        <v>2540</v>
      </c>
      <c r="E1604" s="285"/>
      <c r="F1604" s="87" t="s">
        <v>622</v>
      </c>
      <c r="G1604" s="91">
        <v>53059</v>
      </c>
      <c r="H1604" s="176">
        <v>52210</v>
      </c>
      <c r="I1604" s="304">
        <f>H1604/SUM(G1604:G1606)*100</f>
        <v>98.39989445711377</v>
      </c>
      <c r="J1604" s="93" t="s">
        <v>623</v>
      </c>
      <c r="K1604" s="93"/>
      <c r="L1604" s="94"/>
    </row>
    <row r="1605" spans="1:12" s="95" customFormat="1" ht="5.25" customHeight="1">
      <c r="A1605" s="255"/>
      <c r="B1605" s="246"/>
      <c r="C1605" s="96"/>
      <c r="D1605" s="90"/>
      <c r="E1605" s="275"/>
      <c r="F1605" s="87"/>
      <c r="G1605" s="91"/>
      <c r="H1605" s="176"/>
      <c r="I1605" s="304"/>
      <c r="J1605" s="93"/>
      <c r="K1605" s="93"/>
      <c r="L1605" s="94"/>
    </row>
    <row r="1606" spans="1:12" s="97" customFormat="1" ht="28.5" customHeight="1">
      <c r="A1606" s="255"/>
      <c r="B1606" s="246"/>
      <c r="C1606" s="99"/>
      <c r="D1606" s="90"/>
      <c r="E1606" s="141"/>
      <c r="F1606" s="87"/>
      <c r="G1606" s="91"/>
      <c r="H1606" s="176"/>
      <c r="I1606" s="304"/>
      <c r="J1606" s="93" t="s">
        <v>624</v>
      </c>
      <c r="K1606" s="93"/>
      <c r="L1606" s="94"/>
    </row>
    <row r="1607" spans="1:12" s="95" customFormat="1" ht="16.5" customHeight="1">
      <c r="A1607" s="255"/>
      <c r="B1607" s="246"/>
      <c r="C1607" s="60">
        <v>80130</v>
      </c>
      <c r="D1607" s="59"/>
      <c r="E1607" s="68"/>
      <c r="F1607" s="100" t="s">
        <v>187</v>
      </c>
      <c r="G1607" s="101">
        <f>SUM(G1608)</f>
        <v>49579</v>
      </c>
      <c r="H1607" s="101">
        <f>SUM(H1608)</f>
        <v>48602</v>
      </c>
      <c r="I1607" s="191">
        <f aca="true" t="shared" si="74" ref="I1607:I1630">H1607/G1607*100</f>
        <v>98.02940761209383</v>
      </c>
      <c r="J1607" s="103"/>
      <c r="K1607" s="103"/>
      <c r="L1607" s="94"/>
    </row>
    <row r="1608" spans="1:12" s="97" customFormat="1" ht="44.25" customHeight="1">
      <c r="A1608" s="255"/>
      <c r="B1608" s="246"/>
      <c r="C1608" s="130"/>
      <c r="D1608" s="88">
        <v>2540</v>
      </c>
      <c r="E1608" s="90"/>
      <c r="F1608" s="87" t="s">
        <v>622</v>
      </c>
      <c r="G1608" s="91">
        <v>49579</v>
      </c>
      <c r="H1608" s="91">
        <v>48602</v>
      </c>
      <c r="I1608" s="192">
        <f t="shared" si="74"/>
        <v>98.02940761209383</v>
      </c>
      <c r="J1608" s="93" t="s">
        <v>625</v>
      </c>
      <c r="K1608" s="93"/>
      <c r="L1608" s="94"/>
    </row>
    <row r="1609" spans="1:12" s="95" customFormat="1" ht="16.5" customHeight="1">
      <c r="A1609" s="255"/>
      <c r="B1609" s="246"/>
      <c r="C1609" s="60">
        <v>80145</v>
      </c>
      <c r="D1609" s="59"/>
      <c r="E1609" s="61"/>
      <c r="F1609" s="100" t="s">
        <v>626</v>
      </c>
      <c r="G1609" s="101">
        <f>SUM(G1610:G1612)</f>
        <v>8616</v>
      </c>
      <c r="H1609" s="101">
        <f>SUM(H1610:H1612)</f>
        <v>8615</v>
      </c>
      <c r="I1609" s="305">
        <f t="shared" si="74"/>
        <v>99.98839368616528</v>
      </c>
      <c r="J1609" s="103"/>
      <c r="K1609" s="103"/>
      <c r="L1609" s="94"/>
    </row>
    <row r="1610" spans="1:12" s="97" customFormat="1" ht="18" customHeight="1">
      <c r="A1610" s="117"/>
      <c r="B1610" s="239"/>
      <c r="C1610" s="126"/>
      <c r="D1610" s="140">
        <v>4110</v>
      </c>
      <c r="E1610" s="141"/>
      <c r="F1610" s="121" t="s">
        <v>28</v>
      </c>
      <c r="G1610" s="122">
        <v>57</v>
      </c>
      <c r="H1610" s="122">
        <v>57</v>
      </c>
      <c r="I1610" s="193">
        <f t="shared" si="74"/>
        <v>100</v>
      </c>
      <c r="J1610" s="93" t="s">
        <v>627</v>
      </c>
      <c r="K1610" s="93"/>
      <c r="L1610" s="94"/>
    </row>
    <row r="1611" spans="1:12" s="97" customFormat="1" ht="16.5" customHeight="1">
      <c r="A1611" s="117"/>
      <c r="B1611" s="239"/>
      <c r="C1611" s="126"/>
      <c r="D1611" s="140">
        <v>4120</v>
      </c>
      <c r="E1611" s="141"/>
      <c r="F1611" s="121" t="s">
        <v>30</v>
      </c>
      <c r="G1611" s="122">
        <v>9</v>
      </c>
      <c r="H1611" s="122">
        <v>8</v>
      </c>
      <c r="I1611" s="193">
        <f t="shared" si="74"/>
        <v>88.88888888888889</v>
      </c>
      <c r="J1611" s="93"/>
      <c r="K1611" s="93"/>
      <c r="L1611" s="94"/>
    </row>
    <row r="1612" spans="1:12" s="97" customFormat="1" ht="17.25" customHeight="1">
      <c r="A1612" s="255"/>
      <c r="B1612" s="246"/>
      <c r="C1612" s="130"/>
      <c r="D1612" s="140">
        <v>4300</v>
      </c>
      <c r="E1612" s="141"/>
      <c r="F1612" s="87" t="s">
        <v>360</v>
      </c>
      <c r="G1612" s="122">
        <v>8550</v>
      </c>
      <c r="H1612" s="122">
        <v>8550</v>
      </c>
      <c r="I1612" s="193">
        <f t="shared" si="74"/>
        <v>100</v>
      </c>
      <c r="J1612" s="93"/>
      <c r="K1612" s="93"/>
      <c r="L1612" s="94"/>
    </row>
    <row r="1613" spans="1:12" s="95" customFormat="1" ht="21" customHeight="1">
      <c r="A1613" s="255"/>
      <c r="B1613" s="246"/>
      <c r="C1613" s="60">
        <v>80146</v>
      </c>
      <c r="D1613" s="59"/>
      <c r="E1613" s="61"/>
      <c r="F1613" s="100" t="s">
        <v>53</v>
      </c>
      <c r="G1613" s="101">
        <f>SUM(G1614)</f>
        <v>293</v>
      </c>
      <c r="H1613" s="101">
        <f>SUM(H1614)</f>
        <v>0</v>
      </c>
      <c r="I1613" s="305">
        <f t="shared" si="74"/>
        <v>0</v>
      </c>
      <c r="J1613" s="103"/>
      <c r="K1613" s="103"/>
      <c r="L1613" s="94"/>
    </row>
    <row r="1614" spans="1:12" s="97" customFormat="1" ht="18" customHeight="1">
      <c r="A1614" s="255"/>
      <c r="B1614" s="246"/>
      <c r="C1614" s="130"/>
      <c r="D1614" s="140">
        <v>4300</v>
      </c>
      <c r="E1614" s="141"/>
      <c r="F1614" s="87" t="s">
        <v>360</v>
      </c>
      <c r="G1614" s="122">
        <v>293</v>
      </c>
      <c r="H1614" s="122">
        <v>0</v>
      </c>
      <c r="I1614" s="193">
        <f t="shared" si="74"/>
        <v>0</v>
      </c>
      <c r="J1614" s="93"/>
      <c r="K1614" s="93"/>
      <c r="L1614" s="94"/>
    </row>
    <row r="1615" spans="1:12" s="95" customFormat="1" ht="18" customHeight="1">
      <c r="A1615" s="255"/>
      <c r="B1615" s="246"/>
      <c r="C1615" s="60">
        <v>80195</v>
      </c>
      <c r="D1615" s="59"/>
      <c r="E1615" s="61"/>
      <c r="F1615" s="58" t="s">
        <v>55</v>
      </c>
      <c r="G1615" s="49">
        <f>SUM(G1616:G1622)</f>
        <v>217188</v>
      </c>
      <c r="H1615" s="49">
        <f>SUM(H1616:H1622)</f>
        <v>203535</v>
      </c>
      <c r="I1615" s="191">
        <f t="shared" si="74"/>
        <v>93.713741090668</v>
      </c>
      <c r="J1615" s="103"/>
      <c r="K1615" s="103"/>
      <c r="L1615" s="94"/>
    </row>
    <row r="1616" spans="1:12" s="97" customFormat="1" ht="57" customHeight="1">
      <c r="A1616" s="117"/>
      <c r="B1616" s="239"/>
      <c r="C1616" s="125"/>
      <c r="D1616" s="88">
        <v>2320</v>
      </c>
      <c r="E1616" s="90"/>
      <c r="F1616" s="87" t="s">
        <v>628</v>
      </c>
      <c r="G1616" s="91">
        <v>33500</v>
      </c>
      <c r="H1616" s="91">
        <v>32466</v>
      </c>
      <c r="I1616" s="193">
        <f t="shared" si="74"/>
        <v>96.9134328358209</v>
      </c>
      <c r="J1616" s="93" t="s">
        <v>629</v>
      </c>
      <c r="K1616" s="93"/>
      <c r="L1616" s="94"/>
    </row>
    <row r="1617" spans="1:12" s="97" customFormat="1" ht="30.75" customHeight="1">
      <c r="A1617" s="117"/>
      <c r="B1617" s="239"/>
      <c r="C1617" s="125"/>
      <c r="D1617" s="88">
        <v>3020</v>
      </c>
      <c r="E1617" s="90"/>
      <c r="F1617" s="121" t="s">
        <v>91</v>
      </c>
      <c r="G1617" s="122">
        <v>80843</v>
      </c>
      <c r="H1617" s="122">
        <v>76550</v>
      </c>
      <c r="I1617" s="256">
        <f t="shared" si="74"/>
        <v>94.68970721027176</v>
      </c>
      <c r="J1617" s="93" t="s">
        <v>630</v>
      </c>
      <c r="K1617" s="93"/>
      <c r="L1617" s="94"/>
    </row>
    <row r="1618" spans="1:12" s="97" customFormat="1" ht="16.5" customHeight="1">
      <c r="A1618" s="117"/>
      <c r="B1618" s="239"/>
      <c r="C1618" s="125"/>
      <c r="D1618" s="88">
        <v>4010</v>
      </c>
      <c r="E1618" s="90"/>
      <c r="F1618" s="121" t="s">
        <v>60</v>
      </c>
      <c r="G1618" s="122">
        <v>65228</v>
      </c>
      <c r="H1618" s="122">
        <v>64208</v>
      </c>
      <c r="I1618" s="256">
        <f t="shared" si="74"/>
        <v>98.43625436928927</v>
      </c>
      <c r="J1618" s="143" t="s">
        <v>631</v>
      </c>
      <c r="K1618" s="143"/>
      <c r="L1618" s="94"/>
    </row>
    <row r="1619" spans="1:12" s="97" customFormat="1" ht="18" customHeight="1">
      <c r="A1619" s="117"/>
      <c r="B1619" s="275"/>
      <c r="C1619" s="125"/>
      <c r="D1619" s="127">
        <v>4110</v>
      </c>
      <c r="E1619" s="90"/>
      <c r="F1619" s="87" t="s">
        <v>28</v>
      </c>
      <c r="G1619" s="91">
        <v>9785</v>
      </c>
      <c r="H1619" s="91">
        <v>9076</v>
      </c>
      <c r="I1619" s="193">
        <f t="shared" si="74"/>
        <v>92.75421563617783</v>
      </c>
      <c r="J1619" s="143" t="s">
        <v>632</v>
      </c>
      <c r="K1619" s="143"/>
      <c r="L1619" s="94"/>
    </row>
    <row r="1620" spans="1:12" s="97" customFormat="1" ht="17.25" customHeight="1">
      <c r="A1620" s="117"/>
      <c r="B1620" s="275"/>
      <c r="C1620" s="125"/>
      <c r="D1620" s="127">
        <v>4120</v>
      </c>
      <c r="E1620" s="90"/>
      <c r="F1620" s="87" t="s">
        <v>30</v>
      </c>
      <c r="G1620" s="91">
        <v>1648</v>
      </c>
      <c r="H1620" s="91">
        <v>1573</v>
      </c>
      <c r="I1620" s="193">
        <f t="shared" si="74"/>
        <v>95.44902912621359</v>
      </c>
      <c r="J1620" s="143" t="s">
        <v>633</v>
      </c>
      <c r="K1620" s="143"/>
      <c r="L1620" s="94"/>
    </row>
    <row r="1621" spans="1:12" s="95" customFormat="1" ht="45" customHeight="1">
      <c r="A1621" s="255"/>
      <c r="B1621" s="257"/>
      <c r="C1621" s="125"/>
      <c r="D1621" s="127">
        <v>4210</v>
      </c>
      <c r="E1621" s="90"/>
      <c r="F1621" s="121" t="s">
        <v>31</v>
      </c>
      <c r="G1621" s="122">
        <v>12464</v>
      </c>
      <c r="H1621" s="122">
        <v>10979</v>
      </c>
      <c r="I1621" s="256">
        <f t="shared" si="74"/>
        <v>88.08568677792042</v>
      </c>
      <c r="J1621" s="143" t="s">
        <v>634</v>
      </c>
      <c r="K1621" s="143"/>
      <c r="L1621" s="94"/>
    </row>
    <row r="1622" spans="1:12" s="95" customFormat="1" ht="58.5" customHeight="1">
      <c r="A1622" s="100"/>
      <c r="B1622" s="66"/>
      <c r="C1622" s="125"/>
      <c r="D1622" s="88">
        <v>4300</v>
      </c>
      <c r="E1622" s="90"/>
      <c r="F1622" s="121" t="s">
        <v>41</v>
      </c>
      <c r="G1622" s="122">
        <v>13720</v>
      </c>
      <c r="H1622" s="122">
        <v>8683</v>
      </c>
      <c r="I1622" s="256">
        <f t="shared" si="74"/>
        <v>63.28717201166181</v>
      </c>
      <c r="J1622" s="143" t="s">
        <v>635</v>
      </c>
      <c r="K1622" s="143"/>
      <c r="L1622" s="94"/>
    </row>
    <row r="1623" spans="1:12" s="95" customFormat="1" ht="18.75" customHeight="1">
      <c r="A1623" s="255"/>
      <c r="B1623" s="246"/>
      <c r="C1623" s="99">
        <v>85154</v>
      </c>
      <c r="D1623" s="59"/>
      <c r="E1623" s="61"/>
      <c r="F1623" s="100" t="s">
        <v>135</v>
      </c>
      <c r="G1623" s="101">
        <f>SUM(G1624:G1624)</f>
        <v>92115</v>
      </c>
      <c r="H1623" s="101">
        <f>SUM(H1624:H1624)</f>
        <v>89311</v>
      </c>
      <c r="I1623" s="305">
        <f t="shared" si="74"/>
        <v>96.95597893936927</v>
      </c>
      <c r="J1623" s="153"/>
      <c r="K1623" s="153"/>
      <c r="L1623" s="94"/>
    </row>
    <row r="1624" spans="1:12" s="95" customFormat="1" ht="17.25" customHeight="1">
      <c r="A1624" s="255"/>
      <c r="B1624" s="246"/>
      <c r="C1624" s="99"/>
      <c r="D1624" s="88">
        <v>4300</v>
      </c>
      <c r="E1624" s="90"/>
      <c r="F1624" s="121" t="s">
        <v>41</v>
      </c>
      <c r="G1624" s="122">
        <v>92115</v>
      </c>
      <c r="H1624" s="122">
        <v>89311</v>
      </c>
      <c r="I1624" s="256">
        <f t="shared" si="74"/>
        <v>96.95597893936927</v>
      </c>
      <c r="J1624" s="148" t="s">
        <v>636</v>
      </c>
      <c r="K1624" s="148"/>
      <c r="L1624" s="94"/>
    </row>
    <row r="1625" spans="1:12" s="95" customFormat="1" ht="18" customHeight="1">
      <c r="A1625" s="188"/>
      <c r="B1625" s="254"/>
      <c r="C1625" s="60">
        <v>85402</v>
      </c>
      <c r="D1625" s="59"/>
      <c r="E1625" s="61"/>
      <c r="F1625" s="100" t="s">
        <v>637</v>
      </c>
      <c r="G1625" s="101">
        <f>SUM(G1626)</f>
        <v>1203126</v>
      </c>
      <c r="H1625" s="101">
        <f>SUM(H1626)</f>
        <v>1203126</v>
      </c>
      <c r="I1625" s="305">
        <f t="shared" si="74"/>
        <v>100</v>
      </c>
      <c r="J1625" s="103"/>
      <c r="K1625" s="103"/>
      <c r="L1625" s="94"/>
    </row>
    <row r="1626" spans="1:12" s="95" customFormat="1" ht="31.5" customHeight="1">
      <c r="A1626" s="255"/>
      <c r="B1626" s="246"/>
      <c r="C1626" s="96"/>
      <c r="D1626" s="88">
        <v>2540</v>
      </c>
      <c r="E1626" s="90"/>
      <c r="F1626" s="87" t="s">
        <v>638</v>
      </c>
      <c r="G1626" s="91">
        <v>1203126</v>
      </c>
      <c r="H1626" s="91">
        <v>1203126</v>
      </c>
      <c r="I1626" s="193">
        <f t="shared" si="74"/>
        <v>100</v>
      </c>
      <c r="J1626" s="143" t="s">
        <v>639</v>
      </c>
      <c r="K1626" s="143"/>
      <c r="L1626" s="94"/>
    </row>
    <row r="1627" spans="1:12" s="95" customFormat="1" ht="31.5" customHeight="1">
      <c r="A1627" s="255"/>
      <c r="B1627" s="246"/>
      <c r="C1627" s="60">
        <v>85412</v>
      </c>
      <c r="D1627" s="59"/>
      <c r="E1627" s="61"/>
      <c r="F1627" s="58" t="s">
        <v>640</v>
      </c>
      <c r="G1627" s="49">
        <f>SUM(G1628:G1628)</f>
        <v>23</v>
      </c>
      <c r="H1627" s="49">
        <f>SUM(H1628:H1628)</f>
        <v>0</v>
      </c>
      <c r="I1627" s="191">
        <f t="shared" si="74"/>
        <v>0</v>
      </c>
      <c r="J1627" s="103"/>
      <c r="K1627" s="103"/>
      <c r="L1627" s="94"/>
    </row>
    <row r="1628" spans="1:12" s="95" customFormat="1" ht="17.25" customHeight="1">
      <c r="A1628" s="100"/>
      <c r="B1628" s="66"/>
      <c r="C1628" s="99"/>
      <c r="D1628" s="88">
        <v>4300</v>
      </c>
      <c r="E1628" s="90"/>
      <c r="F1628" s="121" t="s">
        <v>41</v>
      </c>
      <c r="G1628" s="122">
        <v>23</v>
      </c>
      <c r="H1628" s="122">
        <v>0</v>
      </c>
      <c r="I1628" s="192">
        <f t="shared" si="74"/>
        <v>0</v>
      </c>
      <c r="J1628" s="143"/>
      <c r="K1628" s="143"/>
      <c r="L1628" s="94"/>
    </row>
    <row r="1629" spans="1:12" s="95" customFormat="1" ht="21" customHeight="1">
      <c r="A1629" s="100"/>
      <c r="B1629" s="66"/>
      <c r="C1629" s="99">
        <v>85415</v>
      </c>
      <c r="D1629" s="59"/>
      <c r="E1629" s="61"/>
      <c r="F1629" s="100" t="s">
        <v>641</v>
      </c>
      <c r="G1629" s="101">
        <f>SUM(G1630)</f>
        <v>100080</v>
      </c>
      <c r="H1629" s="101">
        <f>SUM(H1630)</f>
        <v>100080</v>
      </c>
      <c r="I1629" s="305">
        <f t="shared" si="74"/>
        <v>100</v>
      </c>
      <c r="J1629" s="153"/>
      <c r="K1629" s="153"/>
      <c r="L1629" s="94"/>
    </row>
    <row r="1630" spans="1:12" s="95" customFormat="1" ht="29.25" customHeight="1">
      <c r="A1630" s="100"/>
      <c r="B1630" s="66"/>
      <c r="C1630" s="99"/>
      <c r="D1630" s="88">
        <v>3240</v>
      </c>
      <c r="E1630" s="90"/>
      <c r="F1630" s="121" t="s">
        <v>617</v>
      </c>
      <c r="G1630" s="122">
        <v>100080</v>
      </c>
      <c r="H1630" s="122">
        <v>100080</v>
      </c>
      <c r="I1630" s="192">
        <f t="shared" si="74"/>
        <v>100</v>
      </c>
      <c r="J1630" s="143" t="s">
        <v>642</v>
      </c>
      <c r="K1630" s="143"/>
      <c r="L1630" s="94"/>
    </row>
    <row r="1631" spans="1:12" s="86" customFormat="1" ht="17.25" customHeight="1">
      <c r="A1631" s="100"/>
      <c r="B1631" s="100"/>
      <c r="C1631" s="89"/>
      <c r="D1631" s="188"/>
      <c r="E1631" s="293"/>
      <c r="F1631" s="87"/>
      <c r="G1631" s="49"/>
      <c r="H1631" s="49"/>
      <c r="I1631" s="291"/>
      <c r="J1631" s="109"/>
      <c r="K1631" s="109"/>
      <c r="L1631" s="85"/>
    </row>
    <row r="1632" spans="1:12" s="86" customFormat="1" ht="18" customHeight="1">
      <c r="A1632" s="100"/>
      <c r="B1632" s="100"/>
      <c r="C1632" s="306"/>
      <c r="D1632" s="307"/>
      <c r="E1632" s="293"/>
      <c r="F1632" s="75" t="s">
        <v>643</v>
      </c>
      <c r="G1632" s="112">
        <f>SUM(G1633:G1634)/2</f>
        <v>120000</v>
      </c>
      <c r="H1632" s="112">
        <f>SUM(H1633:H1634)/2</f>
        <v>120000</v>
      </c>
      <c r="I1632" s="253">
        <f>H1632/G1632*100</f>
        <v>100</v>
      </c>
      <c r="J1632" s="81"/>
      <c r="K1632" s="81"/>
      <c r="L1632" s="85"/>
    </row>
    <row r="1633" spans="1:12" s="86" customFormat="1" ht="17.25" customHeight="1">
      <c r="A1633" s="100"/>
      <c r="B1633" s="100"/>
      <c r="C1633" s="89">
        <v>70095</v>
      </c>
      <c r="D1633" s="188"/>
      <c r="E1633" s="293"/>
      <c r="F1633" s="58" t="s">
        <v>644</v>
      </c>
      <c r="G1633" s="49">
        <f>SUM(G1634)</f>
        <v>120000</v>
      </c>
      <c r="H1633" s="49">
        <f>SUM(H1634)</f>
        <v>120000</v>
      </c>
      <c r="I1633" s="191">
        <f>H1633/G1633*100</f>
        <v>100</v>
      </c>
      <c r="J1633" s="103"/>
      <c r="K1633" s="103"/>
      <c r="L1633" s="85"/>
    </row>
    <row r="1634" spans="1:12" s="116" customFormat="1" ht="30" customHeight="1">
      <c r="A1634" s="121"/>
      <c r="B1634" s="121"/>
      <c r="C1634" s="129"/>
      <c r="D1634" s="146">
        <v>6060</v>
      </c>
      <c r="E1634" s="292"/>
      <c r="F1634" s="87" t="s">
        <v>86</v>
      </c>
      <c r="G1634" s="91">
        <v>120000</v>
      </c>
      <c r="H1634" s="91">
        <v>120000</v>
      </c>
      <c r="I1634" s="192">
        <f>H1634/G1634*100</f>
        <v>100</v>
      </c>
      <c r="J1634" s="98" t="s">
        <v>645</v>
      </c>
      <c r="K1634" s="98"/>
      <c r="L1634" s="85"/>
    </row>
    <row r="1635" spans="1:12" s="86" customFormat="1" ht="18" customHeight="1">
      <c r="A1635" s="100"/>
      <c r="B1635" s="100"/>
      <c r="C1635" s="89"/>
      <c r="D1635" s="188"/>
      <c r="E1635" s="293"/>
      <c r="F1635" s="87"/>
      <c r="G1635" s="49"/>
      <c r="H1635" s="49"/>
      <c r="I1635" s="291"/>
      <c r="J1635" s="109"/>
      <c r="K1635" s="109"/>
      <c r="L1635" s="85"/>
    </row>
    <row r="1636" spans="1:12" s="82" customFormat="1" ht="18" customHeight="1">
      <c r="A1636" s="75" t="s">
        <v>646</v>
      </c>
      <c r="B1636" s="75"/>
      <c r="C1636" s="110"/>
      <c r="D1636" s="75"/>
      <c r="E1636" s="111"/>
      <c r="F1636" s="75" t="s">
        <v>647</v>
      </c>
      <c r="G1636" s="112">
        <f>SUM(G1637:G1644)/2</f>
        <v>1229356</v>
      </c>
      <c r="H1636" s="112">
        <f>SUM(H1637:H1644)/2</f>
        <v>1227449</v>
      </c>
      <c r="I1636" s="253">
        <f aca="true" t="shared" si="75" ref="I1636:I1644">H1636/G1636*100</f>
        <v>99.84487813131429</v>
      </c>
      <c r="J1636" s="81"/>
      <c r="K1636" s="81"/>
      <c r="L1636" s="7"/>
    </row>
    <row r="1637" spans="1:12" s="86" customFormat="1" ht="27.75" customHeight="1">
      <c r="A1637" s="188"/>
      <c r="B1637" s="254"/>
      <c r="C1637" s="211">
        <v>70005</v>
      </c>
      <c r="D1637" s="254"/>
      <c r="E1637" s="281"/>
      <c r="F1637" s="58" t="s">
        <v>648</v>
      </c>
      <c r="G1637" s="49">
        <f>SUM(G1638:G1642)</f>
        <v>1131778</v>
      </c>
      <c r="H1637" s="49">
        <f>SUM(H1638:H1642)</f>
        <v>1129872</v>
      </c>
      <c r="I1637" s="191">
        <f t="shared" si="75"/>
        <v>99.83159241476686</v>
      </c>
      <c r="J1637" s="84"/>
      <c r="K1637" s="84"/>
      <c r="L1637" s="85"/>
    </row>
    <row r="1638" spans="1:12" s="116" customFormat="1" ht="59.25" customHeight="1">
      <c r="A1638" s="146"/>
      <c r="B1638" s="284"/>
      <c r="C1638" s="115"/>
      <c r="D1638" s="284">
        <v>4300</v>
      </c>
      <c r="E1638" s="285"/>
      <c r="F1638" s="146" t="s">
        <v>41</v>
      </c>
      <c r="G1638" s="289">
        <v>149253</v>
      </c>
      <c r="H1638" s="289">
        <v>147590</v>
      </c>
      <c r="I1638" s="308">
        <f t="shared" si="75"/>
        <v>98.88578454034425</v>
      </c>
      <c r="J1638" s="93" t="s">
        <v>649</v>
      </c>
      <c r="K1638" s="93"/>
      <c r="L1638" s="85"/>
    </row>
    <row r="1639" spans="1:12" s="116" customFormat="1" ht="30.75" customHeight="1">
      <c r="A1639" s="146"/>
      <c r="B1639" s="284"/>
      <c r="C1639" s="115"/>
      <c r="D1639" s="284">
        <v>4430</v>
      </c>
      <c r="E1639" s="285"/>
      <c r="F1639" s="146" t="s">
        <v>45</v>
      </c>
      <c r="G1639" s="289">
        <v>22682</v>
      </c>
      <c r="H1639" s="289">
        <v>22673</v>
      </c>
      <c r="I1639" s="308">
        <f t="shared" si="75"/>
        <v>99.96032095935102</v>
      </c>
      <c r="J1639" s="93" t="s">
        <v>650</v>
      </c>
      <c r="K1639" s="93"/>
      <c r="L1639" s="85"/>
    </row>
    <row r="1640" spans="1:12" s="116" customFormat="1" ht="18" customHeight="1">
      <c r="A1640" s="146"/>
      <c r="B1640" s="284"/>
      <c r="C1640" s="115"/>
      <c r="D1640" s="284">
        <v>4510</v>
      </c>
      <c r="E1640" s="285"/>
      <c r="F1640" s="146" t="s">
        <v>651</v>
      </c>
      <c r="G1640" s="289">
        <v>3708</v>
      </c>
      <c r="H1640" s="289">
        <v>3707</v>
      </c>
      <c r="I1640" s="308">
        <f t="shared" si="75"/>
        <v>99.9730312837109</v>
      </c>
      <c r="J1640" s="93" t="s">
        <v>652</v>
      </c>
      <c r="K1640" s="93"/>
      <c r="L1640" s="85"/>
    </row>
    <row r="1641" spans="1:12" s="116" customFormat="1" ht="20.25" customHeight="1">
      <c r="A1641" s="146"/>
      <c r="B1641" s="284"/>
      <c r="C1641" s="115"/>
      <c r="D1641" s="284">
        <v>4610</v>
      </c>
      <c r="E1641" s="285"/>
      <c r="F1641" s="146" t="s">
        <v>382</v>
      </c>
      <c r="G1641" s="289">
        <v>16741</v>
      </c>
      <c r="H1641" s="289">
        <v>16508</v>
      </c>
      <c r="I1641" s="308">
        <f t="shared" si="75"/>
        <v>98.60820739501823</v>
      </c>
      <c r="J1641" s="93" t="s">
        <v>653</v>
      </c>
      <c r="K1641" s="93"/>
      <c r="L1641" s="85"/>
    </row>
    <row r="1642" spans="1:12" s="95" customFormat="1" ht="33" customHeight="1">
      <c r="A1642" s="188"/>
      <c r="B1642" s="254"/>
      <c r="C1642" s="186"/>
      <c r="D1642" s="285">
        <v>6050</v>
      </c>
      <c r="E1642" s="285"/>
      <c r="F1642" s="87" t="s">
        <v>182</v>
      </c>
      <c r="G1642" s="91">
        <v>939394</v>
      </c>
      <c r="H1642" s="91">
        <v>939394</v>
      </c>
      <c r="I1642" s="193">
        <f t="shared" si="75"/>
        <v>100</v>
      </c>
      <c r="J1642" s="93" t="s">
        <v>654</v>
      </c>
      <c r="K1642" s="93"/>
      <c r="L1642" s="94"/>
    </row>
    <row r="1643" spans="1:12" s="95" customFormat="1" ht="29.25" customHeight="1">
      <c r="A1643" s="188"/>
      <c r="B1643" s="254"/>
      <c r="C1643" s="60">
        <v>71014</v>
      </c>
      <c r="D1643" s="59"/>
      <c r="E1643" s="61"/>
      <c r="F1643" s="58" t="s">
        <v>655</v>
      </c>
      <c r="G1643" s="49">
        <f>SUM(G1644:G1644)</f>
        <v>97578</v>
      </c>
      <c r="H1643" s="49">
        <f>SUM(H1644:H1644)</f>
        <v>97577</v>
      </c>
      <c r="I1643" s="191">
        <f t="shared" si="75"/>
        <v>99.9989751788313</v>
      </c>
      <c r="J1643" s="103"/>
      <c r="K1643" s="103"/>
      <c r="L1643" s="94"/>
    </row>
    <row r="1644" spans="1:12" s="97" customFormat="1" ht="44.25" customHeight="1">
      <c r="A1644" s="255"/>
      <c r="B1644" s="246"/>
      <c r="C1644" s="129"/>
      <c r="D1644" s="88">
        <v>4300</v>
      </c>
      <c r="E1644" s="90"/>
      <c r="F1644" s="87" t="s">
        <v>41</v>
      </c>
      <c r="G1644" s="91">
        <v>97578</v>
      </c>
      <c r="H1644" s="91">
        <v>97577</v>
      </c>
      <c r="I1644" s="193">
        <f t="shared" si="75"/>
        <v>99.9989751788313</v>
      </c>
      <c r="J1644" s="148" t="s">
        <v>656</v>
      </c>
      <c r="K1644" s="148"/>
      <c r="L1644" s="94"/>
    </row>
    <row r="1645" spans="1:12" s="95" customFormat="1" ht="17.25" customHeight="1">
      <c r="A1645" s="255"/>
      <c r="B1645" s="257"/>
      <c r="C1645" s="309"/>
      <c r="D1645" s="88"/>
      <c r="E1645" s="90"/>
      <c r="F1645" s="310"/>
      <c r="G1645" s="122"/>
      <c r="H1645" s="122"/>
      <c r="I1645" s="256"/>
      <c r="J1645" s="109"/>
      <c r="K1645" s="109"/>
      <c r="L1645" s="94"/>
    </row>
    <row r="1646" spans="1:12" s="315" customFormat="1" ht="18" customHeight="1">
      <c r="A1646" s="75" t="s">
        <v>657</v>
      </c>
      <c r="B1646" s="311"/>
      <c r="C1646" s="312"/>
      <c r="D1646" s="311"/>
      <c r="E1646" s="313"/>
      <c r="F1646" s="75" t="s">
        <v>658</v>
      </c>
      <c r="G1646" s="112">
        <f>SUM(G1647:G1670)/2</f>
        <v>7018058</v>
      </c>
      <c r="H1646" s="112">
        <f>SUM(H1647:H1670)/2</f>
        <v>7015251</v>
      </c>
      <c r="I1646" s="253">
        <f aca="true" t="shared" si="76" ref="I1646:I1670">H1646/G1646*100</f>
        <v>99.96000318036698</v>
      </c>
      <c r="J1646" s="81"/>
      <c r="K1646" s="81"/>
      <c r="L1646" s="314"/>
    </row>
    <row r="1647" spans="1:12" s="86" customFormat="1" ht="27.75" customHeight="1">
      <c r="A1647" s="188"/>
      <c r="B1647" s="59"/>
      <c r="C1647" s="60">
        <v>63003</v>
      </c>
      <c r="D1647" s="59"/>
      <c r="E1647" s="61"/>
      <c r="F1647" s="58" t="s">
        <v>659</v>
      </c>
      <c r="G1647" s="49">
        <f>SUM(G1648)</f>
        <v>5000</v>
      </c>
      <c r="H1647" s="49">
        <f>SUM(H1648)</f>
        <v>5000</v>
      </c>
      <c r="I1647" s="191">
        <f t="shared" si="76"/>
        <v>100</v>
      </c>
      <c r="J1647" s="84"/>
      <c r="K1647" s="84"/>
      <c r="L1647" s="85"/>
    </row>
    <row r="1648" spans="1:12" s="95" customFormat="1" ht="30.75" customHeight="1">
      <c r="A1648" s="100"/>
      <c r="B1648" s="59"/>
      <c r="C1648" s="96"/>
      <c r="D1648" s="88">
        <v>4300</v>
      </c>
      <c r="E1648" s="90"/>
      <c r="F1648" s="87" t="s">
        <v>41</v>
      </c>
      <c r="G1648" s="91">
        <v>5000</v>
      </c>
      <c r="H1648" s="91">
        <v>5000</v>
      </c>
      <c r="I1648" s="193">
        <f t="shared" si="76"/>
        <v>100</v>
      </c>
      <c r="J1648" s="93" t="s">
        <v>660</v>
      </c>
      <c r="K1648" s="93"/>
      <c r="L1648" s="94"/>
    </row>
    <row r="1649" spans="1:12" s="95" customFormat="1" ht="18" customHeight="1">
      <c r="A1649" s="255"/>
      <c r="B1649" s="254"/>
      <c r="C1649" s="208">
        <v>85154</v>
      </c>
      <c r="D1649" s="59"/>
      <c r="E1649" s="61"/>
      <c r="F1649" s="58" t="s">
        <v>135</v>
      </c>
      <c r="G1649" s="49">
        <f>SUM(G1650)</f>
        <v>34758</v>
      </c>
      <c r="H1649" s="49">
        <f>SUM(H1650)</f>
        <v>34301</v>
      </c>
      <c r="I1649" s="191">
        <f t="shared" si="76"/>
        <v>98.68519477530353</v>
      </c>
      <c r="J1649" s="103"/>
      <c r="K1649" s="103"/>
      <c r="L1649" s="94"/>
    </row>
    <row r="1650" spans="1:12" s="95" customFormat="1" ht="17.25" customHeight="1">
      <c r="A1650" s="255"/>
      <c r="B1650" s="254"/>
      <c r="C1650" s="208"/>
      <c r="D1650" s="88">
        <v>4300</v>
      </c>
      <c r="E1650" s="90"/>
      <c r="F1650" s="87" t="s">
        <v>41</v>
      </c>
      <c r="G1650" s="91">
        <v>34758</v>
      </c>
      <c r="H1650" s="91">
        <v>34301</v>
      </c>
      <c r="I1650" s="193">
        <f t="shared" si="76"/>
        <v>98.68519477530353</v>
      </c>
      <c r="J1650" s="93" t="s">
        <v>661</v>
      </c>
      <c r="K1650" s="93"/>
      <c r="L1650" s="94"/>
    </row>
    <row r="1651" spans="1:12" s="95" customFormat="1" ht="18" customHeight="1">
      <c r="A1651" s="255"/>
      <c r="B1651" s="254"/>
      <c r="C1651" s="208">
        <v>85195</v>
      </c>
      <c r="D1651" s="59"/>
      <c r="E1651" s="61"/>
      <c r="F1651" s="58" t="s">
        <v>662</v>
      </c>
      <c r="G1651" s="49">
        <f>SUM(G1652)</f>
        <v>10000</v>
      </c>
      <c r="H1651" s="49">
        <f>SUM(H1652)</f>
        <v>10000</v>
      </c>
      <c r="I1651" s="191">
        <f t="shared" si="76"/>
        <v>100</v>
      </c>
      <c r="J1651" s="103"/>
      <c r="K1651" s="103"/>
      <c r="L1651" s="94"/>
    </row>
    <row r="1652" spans="1:12" s="95" customFormat="1" ht="30" customHeight="1">
      <c r="A1652" s="255"/>
      <c r="B1652" s="254"/>
      <c r="C1652" s="208"/>
      <c r="D1652" s="88">
        <v>4300</v>
      </c>
      <c r="E1652" s="90"/>
      <c r="F1652" s="87" t="s">
        <v>41</v>
      </c>
      <c r="G1652" s="91">
        <v>10000</v>
      </c>
      <c r="H1652" s="91">
        <v>10000</v>
      </c>
      <c r="I1652" s="193">
        <f t="shared" si="76"/>
        <v>100</v>
      </c>
      <c r="J1652" s="93" t="s">
        <v>663</v>
      </c>
      <c r="K1652" s="93"/>
      <c r="L1652" s="94"/>
    </row>
    <row r="1653" spans="1:12" s="95" customFormat="1" ht="18" customHeight="1">
      <c r="A1653" s="188"/>
      <c r="B1653" s="254"/>
      <c r="C1653" s="60">
        <v>92109</v>
      </c>
      <c r="D1653" s="59"/>
      <c r="E1653" s="61"/>
      <c r="F1653" s="58" t="s">
        <v>611</v>
      </c>
      <c r="G1653" s="49">
        <f>SUM(G1654:G1654)</f>
        <v>1414000</v>
      </c>
      <c r="H1653" s="49">
        <f>SUM(H1654:H1654)</f>
        <v>1414000</v>
      </c>
      <c r="I1653" s="191">
        <f t="shared" si="76"/>
        <v>100</v>
      </c>
      <c r="J1653" s="103"/>
      <c r="K1653" s="103"/>
      <c r="L1653" s="94"/>
    </row>
    <row r="1654" spans="1:12" s="95" customFormat="1" ht="18" customHeight="1">
      <c r="A1654" s="255"/>
      <c r="B1654" s="246"/>
      <c r="C1654" s="96"/>
      <c r="D1654" s="88">
        <v>2550</v>
      </c>
      <c r="E1654" s="90"/>
      <c r="F1654" s="87" t="s">
        <v>664</v>
      </c>
      <c r="G1654" s="91">
        <v>1414000</v>
      </c>
      <c r="H1654" s="91">
        <v>1414000</v>
      </c>
      <c r="I1654" s="193">
        <f t="shared" si="76"/>
        <v>100</v>
      </c>
      <c r="J1654" s="93" t="s">
        <v>665</v>
      </c>
      <c r="K1654" s="93"/>
      <c r="L1654" s="94"/>
    </row>
    <row r="1655" spans="1:12" s="95" customFormat="1" ht="18" customHeight="1">
      <c r="A1655" s="255"/>
      <c r="B1655" s="246"/>
      <c r="C1655" s="60">
        <v>92113</v>
      </c>
      <c r="D1655" s="59"/>
      <c r="E1655" s="61"/>
      <c r="F1655" s="58" t="s">
        <v>666</v>
      </c>
      <c r="G1655" s="49">
        <f>SUM(G1656)</f>
        <v>1311000</v>
      </c>
      <c r="H1655" s="49">
        <f>SUM(H1656)</f>
        <v>1311000</v>
      </c>
      <c r="I1655" s="291">
        <f t="shared" si="76"/>
        <v>100</v>
      </c>
      <c r="J1655" s="103"/>
      <c r="K1655" s="103"/>
      <c r="L1655" s="94"/>
    </row>
    <row r="1656" spans="1:12" s="95" customFormat="1" ht="18.75" customHeight="1">
      <c r="A1656" s="255"/>
      <c r="B1656" s="246"/>
      <c r="C1656" s="96"/>
      <c r="D1656" s="88">
        <v>2550</v>
      </c>
      <c r="E1656" s="90"/>
      <c r="F1656" s="87" t="s">
        <v>664</v>
      </c>
      <c r="G1656" s="91">
        <v>1311000</v>
      </c>
      <c r="H1656" s="91">
        <v>1311000</v>
      </c>
      <c r="I1656" s="193">
        <f t="shared" si="76"/>
        <v>100</v>
      </c>
      <c r="J1656" s="93" t="s">
        <v>667</v>
      </c>
      <c r="K1656" s="93"/>
      <c r="L1656" s="94"/>
    </row>
    <row r="1657" spans="1:12" s="95" customFormat="1" ht="18.75" customHeight="1">
      <c r="A1657" s="255"/>
      <c r="B1657" s="246"/>
      <c r="C1657" s="60">
        <v>92116</v>
      </c>
      <c r="D1657" s="59"/>
      <c r="E1657" s="61"/>
      <c r="F1657" s="100" t="s">
        <v>668</v>
      </c>
      <c r="G1657" s="101">
        <f>SUM(G1658:G1658)</f>
        <v>1820000</v>
      </c>
      <c r="H1657" s="101">
        <f>SUM(H1658:H1658)</f>
        <v>1820000</v>
      </c>
      <c r="I1657" s="305">
        <f t="shared" si="76"/>
        <v>100</v>
      </c>
      <c r="J1657" s="103"/>
      <c r="K1657" s="103"/>
      <c r="L1657" s="94"/>
    </row>
    <row r="1658" spans="1:12" s="95" customFormat="1" ht="18" customHeight="1">
      <c r="A1658" s="255"/>
      <c r="B1658" s="246"/>
      <c r="C1658" s="89"/>
      <c r="D1658" s="88">
        <v>2550</v>
      </c>
      <c r="E1658" s="90"/>
      <c r="F1658" s="87" t="s">
        <v>664</v>
      </c>
      <c r="G1658" s="91">
        <v>1820000</v>
      </c>
      <c r="H1658" s="91">
        <v>1820000</v>
      </c>
      <c r="I1658" s="193">
        <f t="shared" si="76"/>
        <v>100</v>
      </c>
      <c r="J1658" s="93" t="s">
        <v>669</v>
      </c>
      <c r="K1658" s="93"/>
      <c r="L1658" s="94"/>
    </row>
    <row r="1659" spans="1:12" s="95" customFormat="1" ht="18.75" customHeight="1">
      <c r="A1659" s="255"/>
      <c r="B1659" s="246"/>
      <c r="C1659" s="60">
        <v>92118</v>
      </c>
      <c r="D1659" s="59"/>
      <c r="E1659" s="61"/>
      <c r="F1659" s="58" t="s">
        <v>670</v>
      </c>
      <c r="G1659" s="49">
        <f>SUM(G1660)</f>
        <v>38000</v>
      </c>
      <c r="H1659" s="49">
        <f>SUM(H1660)</f>
        <v>38000</v>
      </c>
      <c r="I1659" s="191">
        <f t="shared" si="76"/>
        <v>100</v>
      </c>
      <c r="J1659" s="103"/>
      <c r="K1659" s="103"/>
      <c r="L1659" s="94"/>
    </row>
    <row r="1660" spans="1:12" s="95" customFormat="1" ht="18.75" customHeight="1">
      <c r="A1660" s="255"/>
      <c r="B1660" s="246"/>
      <c r="C1660" s="99"/>
      <c r="D1660" s="88">
        <v>2550</v>
      </c>
      <c r="E1660" s="90"/>
      <c r="F1660" s="87" t="s">
        <v>664</v>
      </c>
      <c r="G1660" s="91">
        <v>38000</v>
      </c>
      <c r="H1660" s="91">
        <v>38000</v>
      </c>
      <c r="I1660" s="193">
        <f t="shared" si="76"/>
        <v>100</v>
      </c>
      <c r="J1660" s="93" t="s">
        <v>671</v>
      </c>
      <c r="K1660" s="93"/>
      <c r="L1660" s="94"/>
    </row>
    <row r="1661" spans="1:12" s="95" customFormat="1" ht="18" customHeight="1">
      <c r="A1661" s="255"/>
      <c r="B1661" s="246"/>
      <c r="C1661" s="67">
        <v>92195</v>
      </c>
      <c r="D1661" s="66"/>
      <c r="E1661" s="68"/>
      <c r="F1661" s="100" t="s">
        <v>672</v>
      </c>
      <c r="G1661" s="101">
        <f>SUM(G1662:G1664)</f>
        <v>334300</v>
      </c>
      <c r="H1661" s="101">
        <f>SUM(H1662:H1664)</f>
        <v>332877</v>
      </c>
      <c r="I1661" s="305">
        <f t="shared" si="76"/>
        <v>99.57433443015256</v>
      </c>
      <c r="J1661" s="103"/>
      <c r="K1661" s="103"/>
      <c r="L1661" s="94"/>
    </row>
    <row r="1662" spans="1:12" s="95" customFormat="1" ht="18" customHeight="1">
      <c r="A1662" s="255"/>
      <c r="B1662" s="246"/>
      <c r="C1662" s="89"/>
      <c r="D1662" s="88">
        <v>2550</v>
      </c>
      <c r="E1662" s="90"/>
      <c r="F1662" s="87" t="s">
        <v>664</v>
      </c>
      <c r="G1662" s="91">
        <v>5500</v>
      </c>
      <c r="H1662" s="91">
        <v>5500</v>
      </c>
      <c r="I1662" s="193">
        <f t="shared" si="76"/>
        <v>100</v>
      </c>
      <c r="J1662" s="93" t="s">
        <v>673</v>
      </c>
      <c r="K1662" s="93"/>
      <c r="L1662" s="94"/>
    </row>
    <row r="1663" spans="1:12" s="95" customFormat="1" ht="74.25" customHeight="1">
      <c r="A1663" s="255"/>
      <c r="B1663" s="246"/>
      <c r="C1663" s="96"/>
      <c r="D1663" s="88">
        <v>4210</v>
      </c>
      <c r="E1663" s="90"/>
      <c r="F1663" s="87" t="s">
        <v>31</v>
      </c>
      <c r="G1663" s="91">
        <v>16300</v>
      </c>
      <c r="H1663" s="91">
        <v>15130</v>
      </c>
      <c r="I1663" s="193">
        <f t="shared" si="76"/>
        <v>92.82208588957054</v>
      </c>
      <c r="J1663" s="93" t="s">
        <v>674</v>
      </c>
      <c r="K1663" s="93"/>
      <c r="L1663" s="94"/>
    </row>
    <row r="1664" spans="1:12" s="95" customFormat="1" ht="72.75" customHeight="1">
      <c r="A1664" s="255"/>
      <c r="B1664" s="246"/>
      <c r="C1664" s="96"/>
      <c r="D1664" s="88">
        <v>4300</v>
      </c>
      <c r="E1664" s="90"/>
      <c r="F1664" s="87" t="s">
        <v>41</v>
      </c>
      <c r="G1664" s="91">
        <v>312500</v>
      </c>
      <c r="H1664" s="91">
        <v>312247</v>
      </c>
      <c r="I1664" s="193">
        <f t="shared" si="76"/>
        <v>99.91904000000001</v>
      </c>
      <c r="J1664" s="98" t="s">
        <v>675</v>
      </c>
      <c r="K1664" s="98"/>
      <c r="L1664" s="94"/>
    </row>
    <row r="1665" spans="1:12" s="95" customFormat="1" ht="17.25" customHeight="1">
      <c r="A1665" s="188"/>
      <c r="B1665" s="254"/>
      <c r="C1665" s="60">
        <v>92695</v>
      </c>
      <c r="D1665" s="59"/>
      <c r="E1665" s="61"/>
      <c r="F1665" s="100" t="s">
        <v>676</v>
      </c>
      <c r="G1665" s="101">
        <f>SUM(G1666:G1670)</f>
        <v>2051000</v>
      </c>
      <c r="H1665" s="101">
        <f>SUM(H1666:H1670)</f>
        <v>2050073</v>
      </c>
      <c r="I1665" s="305">
        <f t="shared" si="76"/>
        <v>99.9548025353486</v>
      </c>
      <c r="J1665" s="103"/>
      <c r="K1665" s="103"/>
      <c r="L1665" s="94"/>
    </row>
    <row r="1666" spans="1:12" s="95" customFormat="1" ht="31.5" customHeight="1">
      <c r="A1666" s="255"/>
      <c r="B1666" s="246"/>
      <c r="C1666" s="89"/>
      <c r="D1666" s="88">
        <v>2650</v>
      </c>
      <c r="E1666" s="90"/>
      <c r="F1666" s="87" t="s">
        <v>677</v>
      </c>
      <c r="G1666" s="91">
        <v>1065000</v>
      </c>
      <c r="H1666" s="91">
        <v>1065000</v>
      </c>
      <c r="I1666" s="193">
        <f t="shared" si="76"/>
        <v>100</v>
      </c>
      <c r="J1666" s="143" t="s">
        <v>678</v>
      </c>
      <c r="K1666" s="143"/>
      <c r="L1666" s="94"/>
    </row>
    <row r="1667" spans="1:12" s="95" customFormat="1" ht="44.25" customHeight="1">
      <c r="A1667" s="255"/>
      <c r="B1667" s="246"/>
      <c r="C1667" s="96"/>
      <c r="D1667" s="88">
        <v>2820</v>
      </c>
      <c r="E1667" s="90"/>
      <c r="F1667" s="87" t="s">
        <v>679</v>
      </c>
      <c r="G1667" s="91">
        <v>41200</v>
      </c>
      <c r="H1667" s="91">
        <v>41200</v>
      </c>
      <c r="I1667" s="193">
        <f t="shared" si="76"/>
        <v>100</v>
      </c>
      <c r="J1667" s="143" t="s">
        <v>680</v>
      </c>
      <c r="K1667" s="143"/>
      <c r="L1667" s="94"/>
    </row>
    <row r="1668" spans="1:12" s="95" customFormat="1" ht="57.75" customHeight="1">
      <c r="A1668" s="255"/>
      <c r="B1668" s="246"/>
      <c r="C1668" s="96"/>
      <c r="D1668" s="88">
        <v>4210</v>
      </c>
      <c r="E1668" s="90"/>
      <c r="F1668" s="87" t="s">
        <v>31</v>
      </c>
      <c r="G1668" s="91">
        <v>13000</v>
      </c>
      <c r="H1668" s="91">
        <v>12580</v>
      </c>
      <c r="I1668" s="193">
        <f t="shared" si="76"/>
        <v>96.76923076923077</v>
      </c>
      <c r="J1668" s="93" t="s">
        <v>681</v>
      </c>
      <c r="K1668" s="93"/>
      <c r="L1668" s="94"/>
    </row>
    <row r="1669" spans="1:12" s="95" customFormat="1" ht="130.5" customHeight="1">
      <c r="A1669" s="255"/>
      <c r="B1669" s="246"/>
      <c r="C1669" s="96"/>
      <c r="D1669" s="88">
        <v>4300</v>
      </c>
      <c r="E1669" s="90"/>
      <c r="F1669" s="87" t="s">
        <v>41</v>
      </c>
      <c r="G1669" s="91">
        <v>881800</v>
      </c>
      <c r="H1669" s="91">
        <v>881293</v>
      </c>
      <c r="I1669" s="193">
        <f t="shared" si="76"/>
        <v>99.942503969154</v>
      </c>
      <c r="J1669" s="93" t="s">
        <v>682</v>
      </c>
      <c r="K1669" s="93"/>
      <c r="L1669" s="94"/>
    </row>
    <row r="1670" spans="1:12" s="95" customFormat="1" ht="45" customHeight="1">
      <c r="A1670" s="100"/>
      <c r="B1670" s="66"/>
      <c r="C1670" s="99"/>
      <c r="D1670" s="88">
        <v>6210</v>
      </c>
      <c r="E1670" s="90"/>
      <c r="F1670" s="87" t="s">
        <v>683</v>
      </c>
      <c r="G1670" s="91">
        <v>50000</v>
      </c>
      <c r="H1670" s="91">
        <v>50000</v>
      </c>
      <c r="I1670" s="193">
        <f t="shared" si="76"/>
        <v>100</v>
      </c>
      <c r="J1670" s="98" t="s">
        <v>684</v>
      </c>
      <c r="K1670" s="98"/>
      <c r="L1670" s="94"/>
    </row>
    <row r="1671" spans="1:12" s="95" customFormat="1" ht="15" customHeight="1">
      <c r="A1671" s="100"/>
      <c r="B1671" s="66"/>
      <c r="C1671" s="99"/>
      <c r="D1671" s="88"/>
      <c r="E1671" s="90"/>
      <c r="F1671" s="87"/>
      <c r="G1671" s="91"/>
      <c r="H1671" s="91"/>
      <c r="I1671" s="193"/>
      <c r="J1671" s="109"/>
      <c r="K1671" s="109"/>
      <c r="L1671" s="94"/>
    </row>
    <row r="1672" spans="1:12" s="82" customFormat="1" ht="18" customHeight="1">
      <c r="A1672" s="75" t="s">
        <v>685</v>
      </c>
      <c r="B1672" s="75"/>
      <c r="C1672" s="110"/>
      <c r="D1672" s="75"/>
      <c r="E1672" s="111"/>
      <c r="F1672" s="75" t="s">
        <v>686</v>
      </c>
      <c r="G1672" s="112">
        <f>SUM(G1673:G1681)/2</f>
        <v>79803</v>
      </c>
      <c r="H1672" s="112">
        <f>SUM(H1673:H1681)/2</f>
        <v>79591</v>
      </c>
      <c r="I1672" s="253">
        <f aca="true" t="shared" si="77" ref="I1672:I1681">H1672/G1672*100</f>
        <v>99.73434582659799</v>
      </c>
      <c r="J1672" s="81"/>
      <c r="K1672" s="81"/>
      <c r="L1672" s="7"/>
    </row>
    <row r="1673" spans="1:12" s="95" customFormat="1" ht="17.25" customHeight="1">
      <c r="A1673" s="255"/>
      <c r="B1673" s="246"/>
      <c r="C1673" s="316" t="s">
        <v>687</v>
      </c>
      <c r="D1673" s="59"/>
      <c r="E1673" s="61"/>
      <c r="F1673" s="100" t="s">
        <v>688</v>
      </c>
      <c r="G1673" s="101">
        <f>SUM(G1674)</f>
        <v>2784</v>
      </c>
      <c r="H1673" s="101">
        <f>SUM(H1674)</f>
        <v>2784</v>
      </c>
      <c r="I1673" s="305">
        <f t="shared" si="77"/>
        <v>100</v>
      </c>
      <c r="J1673" s="103"/>
      <c r="K1673" s="103"/>
      <c r="L1673" s="94"/>
    </row>
    <row r="1674" spans="1:12" s="95" customFormat="1" ht="42" customHeight="1">
      <c r="A1674" s="255"/>
      <c r="B1674" s="246"/>
      <c r="C1674" s="96"/>
      <c r="D1674" s="88">
        <v>2850</v>
      </c>
      <c r="E1674" s="90"/>
      <c r="F1674" s="87" t="s">
        <v>689</v>
      </c>
      <c r="G1674" s="91">
        <v>2784</v>
      </c>
      <c r="H1674" s="91">
        <v>2784</v>
      </c>
      <c r="I1674" s="193">
        <f t="shared" si="77"/>
        <v>100</v>
      </c>
      <c r="J1674" s="93" t="s">
        <v>690</v>
      </c>
      <c r="K1674" s="93"/>
      <c r="L1674" s="94"/>
    </row>
    <row r="1675" spans="1:12" s="95" customFormat="1" ht="18" customHeight="1">
      <c r="A1675" s="255"/>
      <c r="B1675" s="246"/>
      <c r="C1675" s="60" t="s">
        <v>691</v>
      </c>
      <c r="D1675" s="59"/>
      <c r="E1675" s="61"/>
      <c r="F1675" s="58" t="s">
        <v>692</v>
      </c>
      <c r="G1675" s="49">
        <f>SUM(G1676:G1676)</f>
        <v>8001</v>
      </c>
      <c r="H1675" s="49">
        <f>SUM(H1676:H1676)</f>
        <v>8000</v>
      </c>
      <c r="I1675" s="191">
        <f t="shared" si="77"/>
        <v>99.98750156230471</v>
      </c>
      <c r="J1675" s="103"/>
      <c r="K1675" s="103"/>
      <c r="L1675" s="94"/>
    </row>
    <row r="1676" spans="1:12" s="97" customFormat="1" ht="32.25" customHeight="1">
      <c r="A1676" s="255"/>
      <c r="B1676" s="246"/>
      <c r="C1676" s="129"/>
      <c r="D1676" s="88">
        <v>4210</v>
      </c>
      <c r="E1676" s="90"/>
      <c r="F1676" s="87" t="s">
        <v>31</v>
      </c>
      <c r="G1676" s="91">
        <v>8001</v>
      </c>
      <c r="H1676" s="91">
        <v>8000</v>
      </c>
      <c r="I1676" s="193">
        <f t="shared" si="77"/>
        <v>99.98750156230471</v>
      </c>
      <c r="J1676" s="93" t="s">
        <v>693</v>
      </c>
      <c r="K1676" s="93"/>
      <c r="L1676" s="94"/>
    </row>
    <row r="1677" spans="1:12" s="95" customFormat="1" ht="16.5" customHeight="1">
      <c r="A1677" s="255"/>
      <c r="B1677" s="246"/>
      <c r="C1677" s="60" t="s">
        <v>694</v>
      </c>
      <c r="D1677" s="59"/>
      <c r="E1677" s="61"/>
      <c r="F1677" s="58" t="s">
        <v>695</v>
      </c>
      <c r="G1677" s="49">
        <f>SUM(G1678)</f>
        <v>7000</v>
      </c>
      <c r="H1677" s="49">
        <f>SUM(H1678)</f>
        <v>6878</v>
      </c>
      <c r="I1677" s="191">
        <f t="shared" si="77"/>
        <v>98.25714285714285</v>
      </c>
      <c r="J1677" s="103"/>
      <c r="K1677" s="103"/>
      <c r="L1677" s="94"/>
    </row>
    <row r="1678" spans="1:12" s="95" customFormat="1" ht="30" customHeight="1">
      <c r="A1678" s="100"/>
      <c r="B1678" s="66"/>
      <c r="C1678" s="96"/>
      <c r="D1678" s="88">
        <v>4300</v>
      </c>
      <c r="E1678" s="90"/>
      <c r="F1678" s="87" t="s">
        <v>41</v>
      </c>
      <c r="G1678" s="91">
        <v>7000</v>
      </c>
      <c r="H1678" s="91">
        <v>6878</v>
      </c>
      <c r="I1678" s="193">
        <f t="shared" si="77"/>
        <v>98.25714285714285</v>
      </c>
      <c r="J1678" s="98" t="s">
        <v>696</v>
      </c>
      <c r="K1678" s="98"/>
      <c r="L1678" s="94"/>
    </row>
    <row r="1679" spans="1:12" s="95" customFormat="1" ht="18.75" customHeight="1">
      <c r="A1679" s="188"/>
      <c r="B1679" s="254"/>
      <c r="C1679" s="60">
        <v>90095</v>
      </c>
      <c r="D1679" s="59"/>
      <c r="E1679" s="61"/>
      <c r="F1679" s="100" t="s">
        <v>697</v>
      </c>
      <c r="G1679" s="101">
        <f>SUM(G1680:G1681)</f>
        <v>62018</v>
      </c>
      <c r="H1679" s="101">
        <f>SUM(H1680:H1681)</f>
        <v>61929</v>
      </c>
      <c r="I1679" s="305">
        <f t="shared" si="77"/>
        <v>99.85649327614563</v>
      </c>
      <c r="J1679" s="103"/>
      <c r="K1679" s="103"/>
      <c r="L1679" s="94"/>
    </row>
    <row r="1680" spans="1:12" s="97" customFormat="1" ht="18" customHeight="1">
      <c r="A1680" s="255"/>
      <c r="B1680" s="246"/>
      <c r="C1680" s="129"/>
      <c r="D1680" s="88">
        <v>4210</v>
      </c>
      <c r="E1680" s="90"/>
      <c r="F1680" s="121" t="s">
        <v>31</v>
      </c>
      <c r="G1680" s="122">
        <v>500</v>
      </c>
      <c r="H1680" s="122">
        <v>412</v>
      </c>
      <c r="I1680" s="256">
        <f t="shared" si="77"/>
        <v>82.39999999999999</v>
      </c>
      <c r="J1680" s="93" t="s">
        <v>698</v>
      </c>
      <c r="K1680" s="93"/>
      <c r="L1680" s="94"/>
    </row>
    <row r="1681" spans="1:12" s="97" customFormat="1" ht="48" customHeight="1">
      <c r="A1681" s="100"/>
      <c r="B1681" s="66"/>
      <c r="C1681" s="104"/>
      <c r="D1681" s="88">
        <v>4300</v>
      </c>
      <c r="E1681" s="90"/>
      <c r="F1681" s="87" t="s">
        <v>41</v>
      </c>
      <c r="G1681" s="91">
        <f>9667+43920+7931</f>
        <v>61518</v>
      </c>
      <c r="H1681" s="91">
        <v>61517</v>
      </c>
      <c r="I1681" s="193">
        <f t="shared" si="77"/>
        <v>99.99837445950779</v>
      </c>
      <c r="J1681" s="98" t="s">
        <v>699</v>
      </c>
      <c r="K1681" s="98"/>
      <c r="L1681" s="94"/>
    </row>
    <row r="1682" spans="1:12" s="95" customFormat="1" ht="18.75" customHeight="1">
      <c r="A1682" s="100"/>
      <c r="B1682" s="66"/>
      <c r="C1682" s="99"/>
      <c r="D1682" s="88"/>
      <c r="E1682" s="90"/>
      <c r="F1682" s="87"/>
      <c r="G1682" s="91"/>
      <c r="H1682" s="91"/>
      <c r="I1682" s="193"/>
      <c r="J1682" s="109"/>
      <c r="K1682" s="109"/>
      <c r="L1682" s="94"/>
    </row>
    <row r="1683" spans="1:12" s="82" customFormat="1" ht="18" customHeight="1">
      <c r="A1683" s="75" t="s">
        <v>700</v>
      </c>
      <c r="B1683" s="75"/>
      <c r="C1683" s="110"/>
      <c r="D1683" s="75"/>
      <c r="E1683" s="111"/>
      <c r="F1683" s="75" t="s">
        <v>701</v>
      </c>
      <c r="G1683" s="112">
        <f>SUM(G1684:G1703)/2</f>
        <v>11699370</v>
      </c>
      <c r="H1683" s="112">
        <f>SUM(H1684:H1703)/2</f>
        <v>11107913</v>
      </c>
      <c r="I1683" s="253">
        <f aca="true" t="shared" si="78" ref="I1683:I1703">H1683/G1683*100</f>
        <v>94.94453974872151</v>
      </c>
      <c r="J1683" s="81"/>
      <c r="K1683" s="81"/>
      <c r="L1683" s="7"/>
    </row>
    <row r="1684" spans="1:12" s="86" customFormat="1" ht="29.25" customHeight="1">
      <c r="A1684" s="188"/>
      <c r="B1684" s="254"/>
      <c r="C1684" s="60">
        <v>75023</v>
      </c>
      <c r="D1684" s="59"/>
      <c r="E1684" s="61"/>
      <c r="F1684" s="58" t="s">
        <v>609</v>
      </c>
      <c r="G1684" s="49">
        <f>SUM(G1685:G1701)</f>
        <v>11674370</v>
      </c>
      <c r="H1684" s="49">
        <f>SUM(H1685:H1701)</f>
        <v>11084054</v>
      </c>
      <c r="I1684" s="191">
        <f t="shared" si="78"/>
        <v>94.9434873145189</v>
      </c>
      <c r="J1684" s="84"/>
      <c r="K1684" s="84"/>
      <c r="L1684" s="85"/>
    </row>
    <row r="1685" spans="1:12" s="97" customFormat="1" ht="29.25" customHeight="1">
      <c r="A1685" s="255"/>
      <c r="B1685" s="246"/>
      <c r="C1685" s="129"/>
      <c r="D1685" s="88">
        <v>3030</v>
      </c>
      <c r="E1685" s="90"/>
      <c r="F1685" s="87" t="s">
        <v>515</v>
      </c>
      <c r="G1685" s="91">
        <v>63900</v>
      </c>
      <c r="H1685" s="91">
        <v>63409</v>
      </c>
      <c r="I1685" s="193">
        <f t="shared" si="78"/>
        <v>99.23161189358373</v>
      </c>
      <c r="J1685" s="143" t="s">
        <v>702</v>
      </c>
      <c r="K1685" s="143"/>
      <c r="L1685" s="94"/>
    </row>
    <row r="1686" spans="1:12" s="97" customFormat="1" ht="42" customHeight="1">
      <c r="A1686" s="255"/>
      <c r="B1686" s="246"/>
      <c r="C1686" s="130"/>
      <c r="D1686" s="88">
        <v>4010</v>
      </c>
      <c r="E1686" s="90"/>
      <c r="F1686" s="121" t="s">
        <v>60</v>
      </c>
      <c r="G1686" s="122">
        <v>7054647</v>
      </c>
      <c r="H1686" s="122">
        <v>6535838</v>
      </c>
      <c r="I1686" s="256">
        <f t="shared" si="78"/>
        <v>92.64585456933564</v>
      </c>
      <c r="J1686" s="93" t="s">
        <v>703</v>
      </c>
      <c r="K1686" s="93"/>
      <c r="L1686" s="94"/>
    </row>
    <row r="1687" spans="1:12" s="97" customFormat="1" ht="18" customHeight="1">
      <c r="A1687" s="255"/>
      <c r="B1687" s="246"/>
      <c r="C1687" s="130"/>
      <c r="D1687" s="88">
        <v>4040</v>
      </c>
      <c r="E1687" s="90"/>
      <c r="F1687" s="87" t="s">
        <v>261</v>
      </c>
      <c r="G1687" s="91">
        <v>526000</v>
      </c>
      <c r="H1687" s="91">
        <v>525295</v>
      </c>
      <c r="I1687" s="192">
        <f t="shared" si="78"/>
        <v>99.86596958174904</v>
      </c>
      <c r="J1687" s="93" t="s">
        <v>62</v>
      </c>
      <c r="K1687" s="93"/>
      <c r="L1687" s="94"/>
    </row>
    <row r="1688" spans="1:12" s="95" customFormat="1" ht="42" customHeight="1">
      <c r="A1688" s="255"/>
      <c r="B1688" s="246"/>
      <c r="C1688" s="130"/>
      <c r="D1688" s="88">
        <v>4110</v>
      </c>
      <c r="E1688" s="90"/>
      <c r="F1688" s="87" t="s">
        <v>28</v>
      </c>
      <c r="G1688" s="91">
        <v>1168200</v>
      </c>
      <c r="H1688" s="91">
        <v>1168200</v>
      </c>
      <c r="I1688" s="193">
        <f t="shared" si="78"/>
        <v>100</v>
      </c>
      <c r="J1688" s="93" t="s">
        <v>704</v>
      </c>
      <c r="K1688" s="93"/>
      <c r="L1688" s="94"/>
    </row>
    <row r="1689" spans="1:12" s="97" customFormat="1" ht="32.25" customHeight="1">
      <c r="A1689" s="255"/>
      <c r="B1689" s="246"/>
      <c r="C1689" s="130"/>
      <c r="D1689" s="88">
        <v>4120</v>
      </c>
      <c r="E1689" s="90"/>
      <c r="F1689" s="87" t="s">
        <v>30</v>
      </c>
      <c r="G1689" s="91">
        <v>173994</v>
      </c>
      <c r="H1689" s="91">
        <v>157918</v>
      </c>
      <c r="I1689" s="193">
        <f t="shared" si="78"/>
        <v>90.76060094026231</v>
      </c>
      <c r="J1689" s="93" t="s">
        <v>705</v>
      </c>
      <c r="K1689" s="93"/>
      <c r="L1689" s="94"/>
    </row>
    <row r="1690" spans="1:12" s="97" customFormat="1" ht="29.25" customHeight="1">
      <c r="A1690" s="255"/>
      <c r="B1690" s="246"/>
      <c r="C1690" s="130"/>
      <c r="D1690" s="88">
        <v>4140</v>
      </c>
      <c r="E1690" s="90"/>
      <c r="F1690" s="87" t="s">
        <v>110</v>
      </c>
      <c r="G1690" s="91">
        <v>16000</v>
      </c>
      <c r="H1690" s="91">
        <v>15061</v>
      </c>
      <c r="I1690" s="192">
        <f t="shared" si="78"/>
        <v>94.13125</v>
      </c>
      <c r="J1690" s="93" t="s">
        <v>706</v>
      </c>
      <c r="K1690" s="93"/>
      <c r="L1690" s="94"/>
    </row>
    <row r="1691" spans="1:12" s="97" customFormat="1" ht="87" customHeight="1">
      <c r="A1691" s="255"/>
      <c r="B1691" s="246"/>
      <c r="C1691" s="130"/>
      <c r="D1691" s="88">
        <v>4210</v>
      </c>
      <c r="E1691" s="90"/>
      <c r="F1691" s="87" t="s">
        <v>31</v>
      </c>
      <c r="G1691" s="289">
        <v>658000</v>
      </c>
      <c r="H1691" s="91">
        <v>650662</v>
      </c>
      <c r="I1691" s="290">
        <f t="shared" si="78"/>
        <v>98.88480243161094</v>
      </c>
      <c r="J1691" s="143" t="s">
        <v>707</v>
      </c>
      <c r="K1691" s="143"/>
      <c r="L1691" s="94"/>
    </row>
    <row r="1692" spans="1:12" s="97" customFormat="1" ht="32.25" customHeight="1">
      <c r="A1692" s="255"/>
      <c r="B1692" s="246"/>
      <c r="C1692" s="130"/>
      <c r="D1692" s="88">
        <v>4260</v>
      </c>
      <c r="E1692" s="90"/>
      <c r="F1692" s="87" t="s">
        <v>35</v>
      </c>
      <c r="G1692" s="91">
        <v>247429</v>
      </c>
      <c r="H1692" s="91">
        <v>240983</v>
      </c>
      <c r="I1692" s="193">
        <f t="shared" si="78"/>
        <v>97.39480820760703</v>
      </c>
      <c r="J1692" s="143" t="s">
        <v>708</v>
      </c>
      <c r="K1692" s="143"/>
      <c r="L1692" s="94"/>
    </row>
    <row r="1693" spans="1:12" s="97" customFormat="1" ht="43.5" customHeight="1">
      <c r="A1693" s="255"/>
      <c r="B1693" s="246"/>
      <c r="C1693" s="130"/>
      <c r="D1693" s="88">
        <v>4270</v>
      </c>
      <c r="E1693" s="90"/>
      <c r="F1693" s="87" t="s">
        <v>37</v>
      </c>
      <c r="G1693" s="317">
        <v>192500</v>
      </c>
      <c r="H1693" s="91">
        <v>189169</v>
      </c>
      <c r="I1693" s="193">
        <f t="shared" si="78"/>
        <v>98.26961038961038</v>
      </c>
      <c r="J1693" s="148" t="s">
        <v>709</v>
      </c>
      <c r="K1693" s="148"/>
      <c r="L1693" s="94"/>
    </row>
    <row r="1694" spans="1:12" s="95" customFormat="1" ht="31.5" customHeight="1">
      <c r="A1694" s="255"/>
      <c r="B1694" s="246"/>
      <c r="C1694" s="130"/>
      <c r="D1694" s="88">
        <v>4280</v>
      </c>
      <c r="E1694" s="90"/>
      <c r="F1694" s="121" t="s">
        <v>710</v>
      </c>
      <c r="G1694" s="122">
        <v>7300</v>
      </c>
      <c r="H1694" s="122">
        <v>5500</v>
      </c>
      <c r="I1694" s="256">
        <f t="shared" si="78"/>
        <v>75.34246575342466</v>
      </c>
      <c r="J1694" s="93" t="s">
        <v>711</v>
      </c>
      <c r="K1694" s="93"/>
      <c r="L1694" s="94"/>
    </row>
    <row r="1695" spans="1:12" s="95" customFormat="1" ht="141" customHeight="1">
      <c r="A1695" s="255"/>
      <c r="B1695" s="246"/>
      <c r="C1695" s="130"/>
      <c r="D1695" s="88">
        <v>4300</v>
      </c>
      <c r="E1695" s="90"/>
      <c r="F1695" s="121" t="s">
        <v>41</v>
      </c>
      <c r="G1695" s="286">
        <v>1122861</v>
      </c>
      <c r="H1695" s="122">
        <v>1090596</v>
      </c>
      <c r="I1695" s="287">
        <f>H1695/G1695*100</f>
        <v>97.1265365882331</v>
      </c>
      <c r="J1695" s="93" t="s">
        <v>712</v>
      </c>
      <c r="K1695" s="93"/>
      <c r="L1695" s="94"/>
    </row>
    <row r="1696" spans="1:12" s="97" customFormat="1" ht="31.5" customHeight="1">
      <c r="A1696" s="255"/>
      <c r="B1696" s="246"/>
      <c r="C1696" s="130"/>
      <c r="D1696" s="88">
        <v>4410</v>
      </c>
      <c r="E1696" s="90"/>
      <c r="F1696" s="87" t="s">
        <v>67</v>
      </c>
      <c r="G1696" s="91">
        <v>81500</v>
      </c>
      <c r="H1696" s="91">
        <v>81006</v>
      </c>
      <c r="I1696" s="193">
        <f t="shared" si="78"/>
        <v>99.39386503067485</v>
      </c>
      <c r="J1696" s="93" t="s">
        <v>713</v>
      </c>
      <c r="K1696" s="93"/>
      <c r="L1696" s="94"/>
    </row>
    <row r="1697" spans="1:12" s="97" customFormat="1" ht="21" customHeight="1">
      <c r="A1697" s="255"/>
      <c r="B1697" s="246"/>
      <c r="C1697" s="130"/>
      <c r="D1697" s="88">
        <v>4420</v>
      </c>
      <c r="E1697" s="90"/>
      <c r="F1697" s="87" t="s">
        <v>173</v>
      </c>
      <c r="G1697" s="91">
        <v>4000</v>
      </c>
      <c r="H1697" s="91">
        <v>3935</v>
      </c>
      <c r="I1697" s="193">
        <f t="shared" si="78"/>
        <v>98.375</v>
      </c>
      <c r="J1697" s="93" t="s">
        <v>714</v>
      </c>
      <c r="K1697" s="93"/>
      <c r="L1697" s="94"/>
    </row>
    <row r="1698" spans="1:12" s="97" customFormat="1" ht="43.5" customHeight="1">
      <c r="A1698" s="255"/>
      <c r="B1698" s="246"/>
      <c r="C1698" s="130"/>
      <c r="D1698" s="88">
        <v>4430</v>
      </c>
      <c r="E1698" s="90"/>
      <c r="F1698" s="87" t="s">
        <v>45</v>
      </c>
      <c r="G1698" s="91">
        <v>79500</v>
      </c>
      <c r="H1698" s="91">
        <v>77954</v>
      </c>
      <c r="I1698" s="193">
        <f t="shared" si="78"/>
        <v>98.05534591194969</v>
      </c>
      <c r="J1698" s="93" t="s">
        <v>715</v>
      </c>
      <c r="K1698" s="93"/>
      <c r="L1698" s="94"/>
    </row>
    <row r="1699" spans="1:12" s="97" customFormat="1" ht="21" customHeight="1">
      <c r="A1699" s="255"/>
      <c r="B1699" s="257"/>
      <c r="C1699" s="130"/>
      <c r="D1699" s="127">
        <v>4440</v>
      </c>
      <c r="E1699" s="90"/>
      <c r="F1699" s="87" t="s">
        <v>47</v>
      </c>
      <c r="G1699" s="91">
        <v>194539</v>
      </c>
      <c r="H1699" s="91">
        <v>194539</v>
      </c>
      <c r="I1699" s="193">
        <f t="shared" si="78"/>
        <v>100</v>
      </c>
      <c r="J1699" s="93" t="s">
        <v>716</v>
      </c>
      <c r="K1699" s="93"/>
      <c r="L1699" s="94"/>
    </row>
    <row r="1700" spans="1:12" s="97" customFormat="1" ht="21" customHeight="1">
      <c r="A1700" s="255"/>
      <c r="B1700" s="246"/>
      <c r="C1700" s="130"/>
      <c r="D1700" s="88">
        <v>4610</v>
      </c>
      <c r="E1700" s="90"/>
      <c r="F1700" s="87" t="s">
        <v>382</v>
      </c>
      <c r="G1700" s="91">
        <v>5000</v>
      </c>
      <c r="H1700" s="91">
        <v>4989</v>
      </c>
      <c r="I1700" s="193">
        <f t="shared" si="78"/>
        <v>99.78</v>
      </c>
      <c r="J1700" s="93" t="s">
        <v>717</v>
      </c>
      <c r="K1700" s="93"/>
      <c r="L1700" s="94"/>
    </row>
    <row r="1701" spans="1:12" s="97" customFormat="1" ht="43.5" customHeight="1">
      <c r="A1701" s="255"/>
      <c r="B1701" s="246"/>
      <c r="C1701" s="130"/>
      <c r="D1701" s="88">
        <v>6060</v>
      </c>
      <c r="E1701" s="90"/>
      <c r="F1701" s="87" t="s">
        <v>86</v>
      </c>
      <c r="G1701" s="91">
        <v>79000</v>
      </c>
      <c r="H1701" s="91">
        <v>79000</v>
      </c>
      <c r="I1701" s="193">
        <f t="shared" si="78"/>
        <v>100</v>
      </c>
      <c r="J1701" s="98" t="s">
        <v>718</v>
      </c>
      <c r="K1701" s="98"/>
      <c r="L1701" s="94"/>
    </row>
    <row r="1702" spans="1:12" s="95" customFormat="1" ht="18" customHeight="1">
      <c r="A1702" s="255"/>
      <c r="B1702" s="246"/>
      <c r="C1702" s="96">
        <v>85154</v>
      </c>
      <c r="D1702" s="59"/>
      <c r="E1702" s="61"/>
      <c r="F1702" s="58" t="s">
        <v>135</v>
      </c>
      <c r="G1702" s="49">
        <f>SUM(G1703)</f>
        <v>25000</v>
      </c>
      <c r="H1702" s="49">
        <f>SUM(H1703)</f>
        <v>23859</v>
      </c>
      <c r="I1702" s="191">
        <f t="shared" si="78"/>
        <v>95.43599999999999</v>
      </c>
      <c r="J1702" s="63"/>
      <c r="K1702" s="63"/>
      <c r="L1702" s="318"/>
    </row>
    <row r="1703" spans="1:12" s="97" customFormat="1" ht="18" customHeight="1">
      <c r="A1703" s="255"/>
      <c r="B1703" s="246"/>
      <c r="C1703" s="130"/>
      <c r="D1703" s="88">
        <v>4210</v>
      </c>
      <c r="E1703" s="90"/>
      <c r="F1703" s="87" t="s">
        <v>31</v>
      </c>
      <c r="G1703" s="91">
        <v>25000</v>
      </c>
      <c r="H1703" s="91">
        <v>23859</v>
      </c>
      <c r="I1703" s="193">
        <f t="shared" si="78"/>
        <v>95.43599999999999</v>
      </c>
      <c r="J1703" s="109" t="s">
        <v>719</v>
      </c>
      <c r="K1703" s="109"/>
      <c r="L1703" s="94"/>
    </row>
    <row r="1704" spans="1:12" s="97" customFormat="1" ht="18" customHeight="1">
      <c r="A1704" s="255"/>
      <c r="B1704" s="246"/>
      <c r="C1704" s="130"/>
      <c r="D1704" s="88"/>
      <c r="E1704" s="90"/>
      <c r="F1704" s="87"/>
      <c r="G1704" s="91"/>
      <c r="H1704" s="91"/>
      <c r="I1704" s="193"/>
      <c r="J1704" s="109"/>
      <c r="K1704" s="109"/>
      <c r="L1704" s="94"/>
    </row>
    <row r="1705" spans="1:12" s="82" customFormat="1" ht="28.5" customHeight="1">
      <c r="A1705" s="75" t="s">
        <v>720</v>
      </c>
      <c r="B1705" s="75"/>
      <c r="C1705" s="110"/>
      <c r="D1705" s="75"/>
      <c r="E1705" s="111"/>
      <c r="F1705" s="75" t="s">
        <v>721</v>
      </c>
      <c r="G1705" s="112">
        <f>SUM(G1706:G1709)/2</f>
        <v>349670</v>
      </c>
      <c r="H1705" s="112">
        <f>SUM(H1706:H1709)/2</f>
        <v>349408</v>
      </c>
      <c r="I1705" s="253">
        <f>H1705/G1705*100</f>
        <v>99.92507221094175</v>
      </c>
      <c r="J1705" s="81"/>
      <c r="K1705" s="81"/>
      <c r="L1705" s="7"/>
    </row>
    <row r="1706" spans="1:12" s="86" customFormat="1" ht="18.75" customHeight="1">
      <c r="A1706" s="188"/>
      <c r="B1706" s="254"/>
      <c r="C1706" s="60">
        <v>75095</v>
      </c>
      <c r="D1706" s="59"/>
      <c r="E1706" s="61"/>
      <c r="F1706" s="58" t="s">
        <v>722</v>
      </c>
      <c r="G1706" s="49">
        <f>SUM(G1707:G1709)</f>
        <v>349670</v>
      </c>
      <c r="H1706" s="49">
        <f>SUM(H1707:H1709)</f>
        <v>349408</v>
      </c>
      <c r="I1706" s="191">
        <f>H1706/G1706*100</f>
        <v>99.92507221094175</v>
      </c>
      <c r="J1706" s="103"/>
      <c r="K1706" s="103"/>
      <c r="L1706" s="85"/>
    </row>
    <row r="1707" spans="1:12" s="116" customFormat="1" ht="42.75" customHeight="1">
      <c r="A1707" s="117"/>
      <c r="B1707" s="239"/>
      <c r="C1707" s="115"/>
      <c r="D1707" s="88">
        <v>2820</v>
      </c>
      <c r="E1707" s="90"/>
      <c r="F1707" s="87" t="s">
        <v>679</v>
      </c>
      <c r="G1707" s="91">
        <v>76000</v>
      </c>
      <c r="H1707" s="91">
        <v>76000</v>
      </c>
      <c r="I1707" s="193">
        <f>H1707/G1707*100</f>
        <v>100</v>
      </c>
      <c r="J1707" s="93" t="s">
        <v>723</v>
      </c>
      <c r="K1707" s="93"/>
      <c r="L1707" s="85"/>
    </row>
    <row r="1708" spans="1:12" s="97" customFormat="1" ht="18" customHeight="1">
      <c r="A1708" s="255"/>
      <c r="B1708" s="246"/>
      <c r="C1708" s="129"/>
      <c r="D1708" s="88">
        <v>4210</v>
      </c>
      <c r="E1708" s="90"/>
      <c r="F1708" s="87" t="s">
        <v>31</v>
      </c>
      <c r="G1708" s="91">
        <v>20245</v>
      </c>
      <c r="H1708" s="91">
        <v>20243</v>
      </c>
      <c r="I1708" s="193">
        <f>H1708/G1708*100</f>
        <v>99.99012101753519</v>
      </c>
      <c r="J1708" s="148" t="s">
        <v>724</v>
      </c>
      <c r="K1708" s="148"/>
      <c r="L1708" s="94"/>
    </row>
    <row r="1709" spans="1:12" s="97" customFormat="1" ht="59.25" customHeight="1">
      <c r="A1709" s="100"/>
      <c r="B1709" s="68"/>
      <c r="C1709" s="130"/>
      <c r="D1709" s="127">
        <v>4300</v>
      </c>
      <c r="E1709" s="90"/>
      <c r="F1709" s="121" t="s">
        <v>41</v>
      </c>
      <c r="G1709" s="122">
        <v>253425</v>
      </c>
      <c r="H1709" s="122">
        <v>253165</v>
      </c>
      <c r="I1709" s="256">
        <f>H1709/G1709*100</f>
        <v>99.89740554404656</v>
      </c>
      <c r="J1709" s="148" t="s">
        <v>725</v>
      </c>
      <c r="K1709" s="148"/>
      <c r="L1709" s="94"/>
    </row>
    <row r="1710" spans="1:12" s="95" customFormat="1" ht="17.25" customHeight="1">
      <c r="A1710" s="100"/>
      <c r="B1710" s="66"/>
      <c r="C1710" s="104"/>
      <c r="D1710" s="88"/>
      <c r="E1710" s="90"/>
      <c r="F1710" s="121"/>
      <c r="G1710" s="91"/>
      <c r="H1710" s="91"/>
      <c r="I1710" s="193"/>
      <c r="J1710" s="109"/>
      <c r="K1710" s="109"/>
      <c r="L1710" s="94"/>
    </row>
    <row r="1711" spans="1:12" s="82" customFormat="1" ht="30" customHeight="1">
      <c r="A1711" s="75" t="s">
        <v>726</v>
      </c>
      <c r="B1711" s="75"/>
      <c r="C1711" s="110"/>
      <c r="D1711" s="75"/>
      <c r="E1711" s="111"/>
      <c r="F1711" s="75" t="s">
        <v>727</v>
      </c>
      <c r="G1711" s="112">
        <f>SUM(G1712:G1882)/2</f>
        <v>34109419</v>
      </c>
      <c r="H1711" s="112">
        <f>SUM(H1712:H1882)/2</f>
        <v>32116390</v>
      </c>
      <c r="I1711" s="253">
        <f aca="true" t="shared" si="79" ref="I1711:I1743">H1711/G1711*100</f>
        <v>94.15695412460705</v>
      </c>
      <c r="J1711" s="81"/>
      <c r="K1711" s="81"/>
      <c r="L1711" s="7"/>
    </row>
    <row r="1712" spans="1:12" s="86" customFormat="1" ht="18.75" customHeight="1">
      <c r="A1712" s="188"/>
      <c r="B1712" s="254"/>
      <c r="C1712" s="60">
        <v>60004</v>
      </c>
      <c r="D1712" s="59"/>
      <c r="E1712" s="61"/>
      <c r="F1712" s="58" t="s">
        <v>728</v>
      </c>
      <c r="G1712" s="49">
        <f>G1713</f>
        <v>4068387</v>
      </c>
      <c r="H1712" s="49">
        <f>H1713</f>
        <v>4068387</v>
      </c>
      <c r="I1712" s="191">
        <f t="shared" si="79"/>
        <v>100</v>
      </c>
      <c r="J1712" s="84"/>
      <c r="K1712" s="84"/>
      <c r="L1712" s="319"/>
    </row>
    <row r="1713" spans="1:12" s="97" customFormat="1" ht="18" customHeight="1">
      <c r="A1713" s="255"/>
      <c r="B1713" s="246"/>
      <c r="C1713" s="130"/>
      <c r="D1713" s="88">
        <v>2900</v>
      </c>
      <c r="E1713" s="90"/>
      <c r="F1713" s="87" t="s">
        <v>729</v>
      </c>
      <c r="G1713" s="91">
        <v>4068387</v>
      </c>
      <c r="H1713" s="91">
        <v>4068387</v>
      </c>
      <c r="I1713" s="193">
        <f t="shared" si="79"/>
        <v>100</v>
      </c>
      <c r="J1713" s="93" t="s">
        <v>730</v>
      </c>
      <c r="K1713" s="93"/>
      <c r="L1713" s="94"/>
    </row>
    <row r="1714" spans="1:12" s="95" customFormat="1" ht="28.5" customHeight="1">
      <c r="A1714" s="255"/>
      <c r="B1714" s="246"/>
      <c r="C1714" s="60">
        <v>60015</v>
      </c>
      <c r="D1714" s="59"/>
      <c r="E1714" s="61"/>
      <c r="F1714" s="100" t="s">
        <v>731</v>
      </c>
      <c r="G1714" s="101">
        <f>SUM(G1715:G1721)</f>
        <v>1423876</v>
      </c>
      <c r="H1714" s="101">
        <f>SUM(H1715:H1721)</f>
        <v>1399105</v>
      </c>
      <c r="I1714" s="305">
        <f t="shared" si="79"/>
        <v>98.2603119934601</v>
      </c>
      <c r="J1714" s="103"/>
      <c r="K1714" s="103"/>
      <c r="L1714" s="94"/>
    </row>
    <row r="1715" spans="1:12" s="97" customFormat="1" ht="30.75" customHeight="1">
      <c r="A1715" s="255"/>
      <c r="B1715" s="246"/>
      <c r="C1715" s="130"/>
      <c r="D1715" s="88">
        <v>4270</v>
      </c>
      <c r="E1715" s="90"/>
      <c r="F1715" s="87" t="s">
        <v>732</v>
      </c>
      <c r="G1715" s="91">
        <v>122000</v>
      </c>
      <c r="H1715" s="91">
        <v>122000</v>
      </c>
      <c r="I1715" s="193">
        <f t="shared" si="79"/>
        <v>100</v>
      </c>
      <c r="J1715" s="93" t="s">
        <v>733</v>
      </c>
      <c r="K1715" s="93"/>
      <c r="L1715" s="320"/>
    </row>
    <row r="1716" spans="1:12" s="95" customFormat="1" ht="18.75" customHeight="1">
      <c r="A1716" s="255"/>
      <c r="B1716" s="246"/>
      <c r="C1716" s="130"/>
      <c r="D1716" s="88">
        <v>4270</v>
      </c>
      <c r="E1716" s="90"/>
      <c r="F1716" s="87" t="s">
        <v>734</v>
      </c>
      <c r="G1716" s="91">
        <v>170337</v>
      </c>
      <c r="H1716" s="91">
        <v>170336</v>
      </c>
      <c r="I1716" s="193">
        <f t="shared" si="79"/>
        <v>99.99941292848882</v>
      </c>
      <c r="J1716" s="93" t="s">
        <v>735</v>
      </c>
      <c r="K1716" s="93"/>
      <c r="L1716" s="320"/>
    </row>
    <row r="1717" spans="1:12" s="95" customFormat="1" ht="18.75" customHeight="1">
      <c r="A1717" s="255"/>
      <c r="B1717" s="246"/>
      <c r="C1717" s="130"/>
      <c r="D1717" s="88">
        <v>4270</v>
      </c>
      <c r="E1717" s="90"/>
      <c r="F1717" s="87" t="s">
        <v>736</v>
      </c>
      <c r="G1717" s="91">
        <v>91294</v>
      </c>
      <c r="H1717" s="91">
        <v>91294</v>
      </c>
      <c r="I1717" s="193">
        <f t="shared" si="79"/>
        <v>100</v>
      </c>
      <c r="J1717" s="93" t="s">
        <v>735</v>
      </c>
      <c r="K1717" s="93"/>
      <c r="L1717" s="94"/>
    </row>
    <row r="1718" spans="1:12" s="97" customFormat="1" ht="20.25" customHeight="1">
      <c r="A1718" s="255"/>
      <c r="B1718" s="246"/>
      <c r="C1718" s="321"/>
      <c r="D1718" s="88">
        <v>6050</v>
      </c>
      <c r="E1718" s="90"/>
      <c r="F1718" s="87" t="s">
        <v>737</v>
      </c>
      <c r="G1718" s="91">
        <v>6549</v>
      </c>
      <c r="H1718" s="91">
        <v>6549</v>
      </c>
      <c r="I1718" s="193">
        <f t="shared" si="79"/>
        <v>100</v>
      </c>
      <c r="J1718" s="93" t="s">
        <v>735</v>
      </c>
      <c r="K1718" s="93"/>
      <c r="L1718" s="94"/>
    </row>
    <row r="1719" spans="1:12" s="97" customFormat="1" ht="21" customHeight="1">
      <c r="A1719" s="255"/>
      <c r="B1719" s="246"/>
      <c r="C1719" s="104"/>
      <c r="D1719" s="88">
        <v>6050</v>
      </c>
      <c r="E1719" s="90"/>
      <c r="F1719" s="87" t="s">
        <v>738</v>
      </c>
      <c r="G1719" s="91">
        <v>24766</v>
      </c>
      <c r="H1719" s="91">
        <v>0</v>
      </c>
      <c r="I1719" s="193">
        <f t="shared" si="79"/>
        <v>0</v>
      </c>
      <c r="J1719" s="93" t="s">
        <v>739</v>
      </c>
      <c r="K1719" s="93"/>
      <c r="L1719" s="94"/>
    </row>
    <row r="1720" spans="1:12" s="97" customFormat="1" ht="18.75" customHeight="1">
      <c r="A1720" s="255"/>
      <c r="B1720" s="246"/>
      <c r="C1720" s="322"/>
      <c r="D1720" s="88">
        <v>6050</v>
      </c>
      <c r="E1720" s="90"/>
      <c r="F1720" s="121" t="s">
        <v>740</v>
      </c>
      <c r="G1720" s="122">
        <v>10740</v>
      </c>
      <c r="H1720" s="122">
        <v>10736</v>
      </c>
      <c r="I1720" s="256">
        <f t="shared" si="79"/>
        <v>99.96275605214151</v>
      </c>
      <c r="J1720" s="93" t="s">
        <v>741</v>
      </c>
      <c r="K1720" s="93"/>
      <c r="L1720" s="94"/>
    </row>
    <row r="1721" spans="1:12" s="97" customFormat="1" ht="33" customHeight="1">
      <c r="A1721" s="255"/>
      <c r="B1721" s="246"/>
      <c r="C1721" s="104"/>
      <c r="D1721" s="88">
        <v>6050</v>
      </c>
      <c r="E1721" s="90"/>
      <c r="F1721" s="87" t="s">
        <v>742</v>
      </c>
      <c r="G1721" s="91">
        <v>998190</v>
      </c>
      <c r="H1721" s="91">
        <v>998190</v>
      </c>
      <c r="I1721" s="193">
        <f t="shared" si="79"/>
        <v>100</v>
      </c>
      <c r="J1721" s="93" t="s">
        <v>741</v>
      </c>
      <c r="K1721" s="93"/>
      <c r="L1721" s="94"/>
    </row>
    <row r="1722" spans="1:12" s="95" customFormat="1" ht="18.75" customHeight="1">
      <c r="A1722" s="255"/>
      <c r="B1722" s="246"/>
      <c r="C1722" s="60">
        <v>60016</v>
      </c>
      <c r="D1722" s="59"/>
      <c r="E1722" s="61"/>
      <c r="F1722" s="58" t="s">
        <v>743</v>
      </c>
      <c r="G1722" s="49">
        <f>SUM(G1723:G1726)</f>
        <v>127184</v>
      </c>
      <c r="H1722" s="49">
        <f>SUM(H1723:H1726)</f>
        <v>127171</v>
      </c>
      <c r="I1722" s="191">
        <f t="shared" si="79"/>
        <v>99.9897785885017</v>
      </c>
      <c r="J1722" s="103"/>
      <c r="K1722" s="103"/>
      <c r="L1722" s="94"/>
    </row>
    <row r="1723" spans="1:12" s="97" customFormat="1" ht="29.25" customHeight="1">
      <c r="A1723" s="255"/>
      <c r="B1723" s="246"/>
      <c r="C1723" s="130"/>
      <c r="D1723" s="88">
        <v>4270</v>
      </c>
      <c r="E1723" s="90"/>
      <c r="F1723" s="87" t="s">
        <v>744</v>
      </c>
      <c r="G1723" s="91">
        <v>15386</v>
      </c>
      <c r="H1723" s="91">
        <v>15385</v>
      </c>
      <c r="I1723" s="193">
        <f t="shared" si="79"/>
        <v>99.99350058494736</v>
      </c>
      <c r="J1723" s="93" t="s">
        <v>735</v>
      </c>
      <c r="K1723" s="93"/>
      <c r="L1723" s="94"/>
    </row>
    <row r="1724" spans="1:12" s="97" customFormat="1" ht="29.25" customHeight="1">
      <c r="A1724" s="255"/>
      <c r="B1724" s="257"/>
      <c r="C1724" s="130"/>
      <c r="D1724" s="127">
        <v>4270</v>
      </c>
      <c r="E1724" s="90"/>
      <c r="F1724" s="121" t="s">
        <v>745</v>
      </c>
      <c r="G1724" s="122">
        <v>10000</v>
      </c>
      <c r="H1724" s="122">
        <v>10000</v>
      </c>
      <c r="I1724" s="193">
        <f t="shared" si="79"/>
        <v>100</v>
      </c>
      <c r="J1724" s="93" t="s">
        <v>735</v>
      </c>
      <c r="K1724" s="93"/>
      <c r="L1724" s="94"/>
    </row>
    <row r="1725" spans="1:12" s="97" customFormat="1" ht="17.25" customHeight="1">
      <c r="A1725" s="255"/>
      <c r="B1725" s="257"/>
      <c r="C1725" s="130"/>
      <c r="D1725" s="127">
        <v>4270</v>
      </c>
      <c r="E1725" s="90"/>
      <c r="F1725" s="121" t="s">
        <v>746</v>
      </c>
      <c r="G1725" s="323">
        <v>3800</v>
      </c>
      <c r="H1725" s="122">
        <v>3789</v>
      </c>
      <c r="I1725" s="324">
        <f t="shared" si="79"/>
        <v>99.71052631578947</v>
      </c>
      <c r="J1725" s="93" t="s">
        <v>747</v>
      </c>
      <c r="K1725" s="93"/>
      <c r="L1725" s="94"/>
    </row>
    <row r="1726" spans="1:12" s="97" customFormat="1" ht="29.25" customHeight="1">
      <c r="A1726" s="255"/>
      <c r="B1726" s="246"/>
      <c r="C1726" s="104"/>
      <c r="D1726" s="88">
        <v>6050</v>
      </c>
      <c r="E1726" s="90"/>
      <c r="F1726" s="121" t="s">
        <v>748</v>
      </c>
      <c r="G1726" s="122">
        <v>97998</v>
      </c>
      <c r="H1726" s="122">
        <v>97997</v>
      </c>
      <c r="I1726" s="256">
        <f t="shared" si="79"/>
        <v>99.99897957101165</v>
      </c>
      <c r="J1726" s="93" t="s">
        <v>747</v>
      </c>
      <c r="K1726" s="93"/>
      <c r="L1726" s="94"/>
    </row>
    <row r="1727" spans="1:12" s="95" customFormat="1" ht="18.75" customHeight="1">
      <c r="A1727" s="255"/>
      <c r="B1727" s="246"/>
      <c r="C1727" s="99">
        <v>60017</v>
      </c>
      <c r="D1727" s="59"/>
      <c r="E1727" s="61"/>
      <c r="F1727" s="100" t="s">
        <v>749</v>
      </c>
      <c r="G1727" s="101">
        <f>SUM(G1728:G1730)</f>
        <v>54976</v>
      </c>
      <c r="H1727" s="101">
        <f>SUM(H1728:H1730)</f>
        <v>54968</v>
      </c>
      <c r="I1727" s="305">
        <f t="shared" si="79"/>
        <v>99.98544819557625</v>
      </c>
      <c r="J1727" s="103"/>
      <c r="K1727" s="103"/>
      <c r="L1727" s="94"/>
    </row>
    <row r="1728" spans="1:12" s="97" customFormat="1" ht="30.75" customHeight="1">
      <c r="A1728" s="255"/>
      <c r="B1728" s="246"/>
      <c r="C1728" s="104"/>
      <c r="D1728" s="88">
        <v>4270</v>
      </c>
      <c r="E1728" s="90"/>
      <c r="F1728" s="121" t="s">
        <v>750</v>
      </c>
      <c r="G1728" s="122">
        <v>5600</v>
      </c>
      <c r="H1728" s="122">
        <v>5594</v>
      </c>
      <c r="I1728" s="256">
        <f t="shared" si="79"/>
        <v>99.89285714285714</v>
      </c>
      <c r="J1728" s="98" t="s">
        <v>747</v>
      </c>
      <c r="K1728" s="98"/>
      <c r="L1728" s="94"/>
    </row>
    <row r="1729" spans="1:12" s="97" customFormat="1" ht="33" customHeight="1">
      <c r="A1729" s="255"/>
      <c r="B1729" s="246"/>
      <c r="C1729" s="104"/>
      <c r="D1729" s="88">
        <v>4270</v>
      </c>
      <c r="E1729" s="90"/>
      <c r="F1729" s="121" t="s">
        <v>751</v>
      </c>
      <c r="G1729" s="122">
        <v>25636</v>
      </c>
      <c r="H1729" s="122">
        <v>25635</v>
      </c>
      <c r="I1729" s="256">
        <f t="shared" si="79"/>
        <v>99.99609923545016</v>
      </c>
      <c r="J1729" s="93" t="s">
        <v>747</v>
      </c>
      <c r="K1729" s="93"/>
      <c r="L1729" s="94"/>
    </row>
    <row r="1730" spans="1:12" s="97" customFormat="1" ht="30.75" customHeight="1">
      <c r="A1730" s="255"/>
      <c r="B1730" s="246"/>
      <c r="C1730" s="104"/>
      <c r="D1730" s="88">
        <v>4270</v>
      </c>
      <c r="E1730" s="90"/>
      <c r="F1730" s="121" t="s">
        <v>752</v>
      </c>
      <c r="G1730" s="122">
        <v>23740</v>
      </c>
      <c r="H1730" s="122">
        <v>23739</v>
      </c>
      <c r="I1730" s="256">
        <f t="shared" si="79"/>
        <v>99.99578770008425</v>
      </c>
      <c r="J1730" s="93" t="s">
        <v>747</v>
      </c>
      <c r="K1730" s="93"/>
      <c r="L1730" s="94"/>
    </row>
    <row r="1731" spans="1:12" s="95" customFormat="1" ht="16.5" customHeight="1">
      <c r="A1731" s="255"/>
      <c r="B1731" s="246"/>
      <c r="C1731" s="60">
        <v>60095</v>
      </c>
      <c r="D1731" s="59"/>
      <c r="E1731" s="61"/>
      <c r="F1731" s="58" t="s">
        <v>753</v>
      </c>
      <c r="G1731" s="49">
        <f>SUM(G1732:G1750)</f>
        <v>1977674</v>
      </c>
      <c r="H1731" s="49">
        <f>SUM(H1732:H1750)</f>
        <v>1976253</v>
      </c>
      <c r="I1731" s="191">
        <f t="shared" si="79"/>
        <v>99.92814791517712</v>
      </c>
      <c r="J1731" s="103"/>
      <c r="K1731" s="103"/>
      <c r="L1731" s="94"/>
    </row>
    <row r="1732" spans="1:12" s="95" customFormat="1" ht="30" customHeight="1">
      <c r="A1732" s="255"/>
      <c r="B1732" s="257"/>
      <c r="C1732" s="130"/>
      <c r="D1732" s="127">
        <v>4210</v>
      </c>
      <c r="E1732" s="90"/>
      <c r="F1732" s="121" t="s">
        <v>754</v>
      </c>
      <c r="G1732" s="122">
        <v>49966</v>
      </c>
      <c r="H1732" s="122">
        <v>49965</v>
      </c>
      <c r="I1732" s="256">
        <f t="shared" si="79"/>
        <v>99.99799863907457</v>
      </c>
      <c r="J1732" s="93" t="s">
        <v>741</v>
      </c>
      <c r="K1732" s="93"/>
      <c r="L1732" s="94"/>
    </row>
    <row r="1733" spans="1:12" s="97" customFormat="1" ht="30.75" customHeight="1">
      <c r="A1733" s="255"/>
      <c r="B1733" s="246"/>
      <c r="C1733" s="129"/>
      <c r="D1733" s="88">
        <v>4270</v>
      </c>
      <c r="E1733" s="90"/>
      <c r="F1733" s="87" t="s">
        <v>755</v>
      </c>
      <c r="G1733" s="91">
        <v>809951</v>
      </c>
      <c r="H1733" s="91">
        <v>809946</v>
      </c>
      <c r="I1733" s="193">
        <f t="shared" si="79"/>
        <v>99.99938267870525</v>
      </c>
      <c r="J1733" s="93" t="s">
        <v>747</v>
      </c>
      <c r="K1733" s="93"/>
      <c r="L1733" s="94"/>
    </row>
    <row r="1734" spans="1:12" s="97" customFormat="1" ht="17.25" customHeight="1">
      <c r="A1734" s="255"/>
      <c r="B1734" s="246"/>
      <c r="C1734" s="130"/>
      <c r="D1734" s="88">
        <v>4270</v>
      </c>
      <c r="E1734" s="90"/>
      <c r="F1734" s="87" t="s">
        <v>756</v>
      </c>
      <c r="G1734" s="91">
        <v>80000</v>
      </c>
      <c r="H1734" s="91">
        <v>79992</v>
      </c>
      <c r="I1734" s="193">
        <f t="shared" si="79"/>
        <v>99.99</v>
      </c>
      <c r="J1734" s="93" t="s">
        <v>741</v>
      </c>
      <c r="K1734" s="93"/>
      <c r="L1734" s="94"/>
    </row>
    <row r="1735" spans="1:12" s="97" customFormat="1" ht="18.75" customHeight="1">
      <c r="A1735" s="255"/>
      <c r="B1735" s="246"/>
      <c r="C1735" s="130"/>
      <c r="D1735" s="88">
        <v>4270</v>
      </c>
      <c r="E1735" s="90"/>
      <c r="F1735" s="87" t="s">
        <v>757</v>
      </c>
      <c r="G1735" s="91">
        <v>20836</v>
      </c>
      <c r="H1735" s="91">
        <v>20836</v>
      </c>
      <c r="I1735" s="193">
        <f t="shared" si="79"/>
        <v>100</v>
      </c>
      <c r="J1735" s="93" t="s">
        <v>747</v>
      </c>
      <c r="K1735" s="93"/>
      <c r="L1735" s="94"/>
    </row>
    <row r="1736" spans="1:12" s="97" customFormat="1" ht="19.5" customHeight="1">
      <c r="A1736" s="255"/>
      <c r="B1736" s="246"/>
      <c r="C1736" s="130"/>
      <c r="D1736" s="88">
        <v>4270</v>
      </c>
      <c r="E1736" s="90"/>
      <c r="F1736" s="87" t="s">
        <v>758</v>
      </c>
      <c r="G1736" s="122">
        <v>90281</v>
      </c>
      <c r="H1736" s="91">
        <v>90281</v>
      </c>
      <c r="I1736" s="193">
        <f t="shared" si="79"/>
        <v>100</v>
      </c>
      <c r="J1736" s="93" t="s">
        <v>747</v>
      </c>
      <c r="K1736" s="93"/>
      <c r="L1736" s="94"/>
    </row>
    <row r="1737" spans="1:12" s="97" customFormat="1" ht="18" customHeight="1">
      <c r="A1737" s="255"/>
      <c r="B1737" s="246"/>
      <c r="C1737" s="130"/>
      <c r="D1737" s="88">
        <v>4270</v>
      </c>
      <c r="E1737" s="90"/>
      <c r="F1737" s="87" t="s">
        <v>759</v>
      </c>
      <c r="G1737" s="122">
        <v>86551</v>
      </c>
      <c r="H1737" s="91">
        <v>86550</v>
      </c>
      <c r="I1737" s="193">
        <f t="shared" si="79"/>
        <v>99.99884461184735</v>
      </c>
      <c r="J1737" s="93" t="s">
        <v>747</v>
      </c>
      <c r="K1737" s="93"/>
      <c r="L1737" s="94"/>
    </row>
    <row r="1738" spans="1:12" s="97" customFormat="1" ht="18" customHeight="1">
      <c r="A1738" s="255"/>
      <c r="B1738" s="246"/>
      <c r="C1738" s="130"/>
      <c r="D1738" s="88">
        <v>4270</v>
      </c>
      <c r="E1738" s="90"/>
      <c r="F1738" s="87" t="s">
        <v>760</v>
      </c>
      <c r="G1738" s="122">
        <v>50000</v>
      </c>
      <c r="H1738" s="91">
        <v>49999</v>
      </c>
      <c r="I1738" s="193">
        <f t="shared" si="79"/>
        <v>99.998</v>
      </c>
      <c r="J1738" s="93" t="s">
        <v>761</v>
      </c>
      <c r="K1738" s="93"/>
      <c r="L1738" s="94"/>
    </row>
    <row r="1739" spans="1:12" s="97" customFormat="1" ht="17.25" customHeight="1">
      <c r="A1739" s="255"/>
      <c r="B1739" s="246"/>
      <c r="C1739" s="130"/>
      <c r="D1739" s="88">
        <v>4270</v>
      </c>
      <c r="E1739" s="90"/>
      <c r="F1739" s="87" t="s">
        <v>762</v>
      </c>
      <c r="G1739" s="91">
        <v>17080</v>
      </c>
      <c r="H1739" s="91">
        <v>17064</v>
      </c>
      <c r="I1739" s="193">
        <f t="shared" si="79"/>
        <v>99.90632318501171</v>
      </c>
      <c r="J1739" s="93" t="s">
        <v>747</v>
      </c>
      <c r="K1739" s="93"/>
      <c r="L1739" s="94"/>
    </row>
    <row r="1740" spans="1:12" s="97" customFormat="1" ht="18" customHeight="1">
      <c r="A1740" s="255"/>
      <c r="B1740" s="246"/>
      <c r="C1740" s="321"/>
      <c r="D1740" s="88">
        <v>4270</v>
      </c>
      <c r="E1740" s="90"/>
      <c r="F1740" s="87" t="s">
        <v>763</v>
      </c>
      <c r="G1740" s="91">
        <v>28143</v>
      </c>
      <c r="H1740" s="91">
        <v>28142</v>
      </c>
      <c r="I1740" s="193">
        <f t="shared" si="79"/>
        <v>99.99644671854458</v>
      </c>
      <c r="J1740" s="93" t="s">
        <v>747</v>
      </c>
      <c r="K1740" s="93"/>
      <c r="L1740" s="94"/>
    </row>
    <row r="1741" spans="1:12" s="97" customFormat="1" ht="17.25" customHeight="1">
      <c r="A1741" s="255"/>
      <c r="B1741" s="246"/>
      <c r="C1741" s="130"/>
      <c r="D1741" s="88">
        <v>4270</v>
      </c>
      <c r="E1741" s="90"/>
      <c r="F1741" s="87" t="s">
        <v>764</v>
      </c>
      <c r="G1741" s="91">
        <v>149938</v>
      </c>
      <c r="H1741" s="91">
        <v>149938</v>
      </c>
      <c r="I1741" s="193">
        <f t="shared" si="79"/>
        <v>100</v>
      </c>
      <c r="J1741" s="93" t="s">
        <v>747</v>
      </c>
      <c r="K1741" s="93"/>
      <c r="L1741" s="94"/>
    </row>
    <row r="1742" spans="1:12" s="97" customFormat="1" ht="16.5" customHeight="1">
      <c r="A1742" s="255"/>
      <c r="B1742" s="246"/>
      <c r="C1742" s="130"/>
      <c r="D1742" s="88">
        <v>4270</v>
      </c>
      <c r="E1742" s="90"/>
      <c r="F1742" s="87" t="s">
        <v>765</v>
      </c>
      <c r="G1742" s="91">
        <v>24936</v>
      </c>
      <c r="H1742" s="91">
        <v>24936</v>
      </c>
      <c r="I1742" s="193">
        <f t="shared" si="79"/>
        <v>100</v>
      </c>
      <c r="J1742" s="93" t="s">
        <v>747</v>
      </c>
      <c r="K1742" s="93"/>
      <c r="L1742" s="94"/>
    </row>
    <row r="1743" spans="1:12" s="97" customFormat="1" ht="34.5" customHeight="1">
      <c r="A1743" s="255"/>
      <c r="B1743" s="246"/>
      <c r="C1743" s="130"/>
      <c r="D1743" s="88">
        <v>4270</v>
      </c>
      <c r="E1743" s="90"/>
      <c r="F1743" s="87" t="s">
        <v>766</v>
      </c>
      <c r="G1743" s="91">
        <v>19520</v>
      </c>
      <c r="H1743" s="91">
        <v>19520</v>
      </c>
      <c r="I1743" s="193">
        <f t="shared" si="79"/>
        <v>100</v>
      </c>
      <c r="J1743" s="93" t="s">
        <v>747</v>
      </c>
      <c r="K1743" s="93"/>
      <c r="L1743" s="94"/>
    </row>
    <row r="1744" spans="1:12" s="97" customFormat="1" ht="33" customHeight="1">
      <c r="A1744" s="255"/>
      <c r="B1744" s="246"/>
      <c r="C1744" s="130"/>
      <c r="D1744" s="88">
        <v>4270</v>
      </c>
      <c r="E1744" s="90"/>
      <c r="F1744" s="87" t="s">
        <v>767</v>
      </c>
      <c r="G1744" s="91">
        <v>163968</v>
      </c>
      <c r="H1744" s="91">
        <v>163968</v>
      </c>
      <c r="I1744" s="193">
        <f aca="true" t="shared" si="80" ref="I1744:I1778">H1744/G1744*100</f>
        <v>100</v>
      </c>
      <c r="J1744" s="93" t="s">
        <v>747</v>
      </c>
      <c r="K1744" s="93"/>
      <c r="L1744" s="94"/>
    </row>
    <row r="1745" spans="1:12" s="97" customFormat="1" ht="57.75" customHeight="1">
      <c r="A1745" s="255"/>
      <c r="B1745" s="246"/>
      <c r="C1745" s="130"/>
      <c r="D1745" s="88">
        <v>4270</v>
      </c>
      <c r="E1745" s="90"/>
      <c r="F1745" s="87" t="s">
        <v>768</v>
      </c>
      <c r="G1745" s="91">
        <v>15616</v>
      </c>
      <c r="H1745" s="91">
        <v>15616</v>
      </c>
      <c r="I1745" s="193">
        <f t="shared" si="80"/>
        <v>100</v>
      </c>
      <c r="J1745" s="93" t="s">
        <v>747</v>
      </c>
      <c r="K1745" s="93"/>
      <c r="L1745" s="94"/>
    </row>
    <row r="1746" spans="1:12" s="97" customFormat="1" ht="17.25" customHeight="1">
      <c r="A1746" s="255"/>
      <c r="B1746" s="246"/>
      <c r="C1746" s="130"/>
      <c r="D1746" s="88">
        <v>4300</v>
      </c>
      <c r="E1746" s="90"/>
      <c r="F1746" s="87" t="s">
        <v>769</v>
      </c>
      <c r="G1746" s="91">
        <v>150000</v>
      </c>
      <c r="H1746" s="91">
        <v>150000</v>
      </c>
      <c r="I1746" s="193">
        <f t="shared" si="80"/>
        <v>100</v>
      </c>
      <c r="J1746" s="93" t="s">
        <v>747</v>
      </c>
      <c r="K1746" s="93"/>
      <c r="L1746" s="94"/>
    </row>
    <row r="1747" spans="1:12" s="97" customFormat="1" ht="18.75" customHeight="1">
      <c r="A1747" s="255"/>
      <c r="B1747" s="246"/>
      <c r="C1747" s="130"/>
      <c r="D1747" s="284">
        <v>4300</v>
      </c>
      <c r="E1747" s="285"/>
      <c r="F1747" s="87" t="s">
        <v>770</v>
      </c>
      <c r="G1747" s="91">
        <v>90051</v>
      </c>
      <c r="H1747" s="91">
        <v>89105</v>
      </c>
      <c r="I1747" s="193">
        <f t="shared" si="80"/>
        <v>98.94948418118622</v>
      </c>
      <c r="J1747" s="93" t="s">
        <v>747</v>
      </c>
      <c r="K1747" s="93"/>
      <c r="L1747" s="94"/>
    </row>
    <row r="1748" spans="1:12" s="97" customFormat="1" ht="19.5" customHeight="1">
      <c r="A1748" s="255"/>
      <c r="B1748" s="246"/>
      <c r="C1748" s="130"/>
      <c r="D1748" s="88">
        <v>4300</v>
      </c>
      <c r="E1748" s="90"/>
      <c r="F1748" s="87" t="s">
        <v>771</v>
      </c>
      <c r="G1748" s="91">
        <v>12213</v>
      </c>
      <c r="H1748" s="91">
        <v>12212</v>
      </c>
      <c r="I1748" s="193">
        <f t="shared" si="80"/>
        <v>99.99181200360272</v>
      </c>
      <c r="J1748" s="93" t="s">
        <v>772</v>
      </c>
      <c r="K1748" s="93"/>
      <c r="L1748" s="94"/>
    </row>
    <row r="1749" spans="1:12" s="97" customFormat="1" ht="18.75" customHeight="1">
      <c r="A1749" s="255"/>
      <c r="B1749" s="246"/>
      <c r="C1749" s="321"/>
      <c r="D1749" s="88">
        <v>4300</v>
      </c>
      <c r="E1749" s="90"/>
      <c r="F1749" s="87" t="s">
        <v>773</v>
      </c>
      <c r="G1749" s="91">
        <v>16000</v>
      </c>
      <c r="H1749" s="91">
        <v>15559</v>
      </c>
      <c r="I1749" s="193">
        <f t="shared" si="80"/>
        <v>97.24374999999999</v>
      </c>
      <c r="J1749" s="93" t="s">
        <v>747</v>
      </c>
      <c r="K1749" s="93"/>
      <c r="L1749" s="94"/>
    </row>
    <row r="1750" spans="1:12" s="97" customFormat="1" ht="30.75" customHeight="1">
      <c r="A1750" s="100"/>
      <c r="B1750" s="66"/>
      <c r="C1750" s="104"/>
      <c r="D1750" s="88">
        <v>4590</v>
      </c>
      <c r="E1750" s="90"/>
      <c r="F1750" s="87" t="s">
        <v>774</v>
      </c>
      <c r="G1750" s="91">
        <v>102624</v>
      </c>
      <c r="H1750" s="91">
        <v>102624</v>
      </c>
      <c r="I1750" s="192">
        <f t="shared" si="80"/>
        <v>100</v>
      </c>
      <c r="J1750" s="98" t="s">
        <v>775</v>
      </c>
      <c r="K1750" s="98"/>
      <c r="L1750" s="94"/>
    </row>
    <row r="1751" spans="1:12" s="95" customFormat="1" ht="17.25" customHeight="1">
      <c r="A1751" s="58"/>
      <c r="B1751" s="254"/>
      <c r="C1751" s="60">
        <v>70001</v>
      </c>
      <c r="D1751" s="59"/>
      <c r="E1751" s="61"/>
      <c r="F1751" s="100" t="s">
        <v>776</v>
      </c>
      <c r="G1751" s="101">
        <f>SUM(G1752:G1754)</f>
        <v>2400000</v>
      </c>
      <c r="H1751" s="101">
        <f>SUM(H1752:H1754)</f>
        <v>2400000</v>
      </c>
      <c r="I1751" s="305">
        <f t="shared" si="80"/>
        <v>100</v>
      </c>
      <c r="J1751" s="103"/>
      <c r="K1751" s="103"/>
      <c r="L1751" s="94"/>
    </row>
    <row r="1752" spans="1:12" s="97" customFormat="1" ht="30" customHeight="1">
      <c r="A1752" s="58"/>
      <c r="B1752" s="246"/>
      <c r="C1752" s="241"/>
      <c r="D1752" s="88">
        <v>2650</v>
      </c>
      <c r="E1752" s="90"/>
      <c r="F1752" s="87" t="s">
        <v>777</v>
      </c>
      <c r="G1752" s="91">
        <v>150000</v>
      </c>
      <c r="H1752" s="91">
        <v>150000</v>
      </c>
      <c r="I1752" s="193">
        <f t="shared" si="80"/>
        <v>100</v>
      </c>
      <c r="J1752" s="93" t="s">
        <v>778</v>
      </c>
      <c r="K1752" s="93"/>
      <c r="L1752" s="94"/>
    </row>
    <row r="1753" spans="1:12" s="97" customFormat="1" ht="73.5" customHeight="1">
      <c r="A1753" s="58"/>
      <c r="B1753" s="246"/>
      <c r="C1753" s="241"/>
      <c r="D1753" s="88">
        <v>2650</v>
      </c>
      <c r="E1753" s="90"/>
      <c r="F1753" s="87" t="s">
        <v>779</v>
      </c>
      <c r="G1753" s="91">
        <v>2100000</v>
      </c>
      <c r="H1753" s="91">
        <v>2100000</v>
      </c>
      <c r="I1753" s="193">
        <f t="shared" si="80"/>
        <v>100</v>
      </c>
      <c r="J1753" s="93" t="s">
        <v>780</v>
      </c>
      <c r="K1753" s="93"/>
      <c r="L1753" s="94"/>
    </row>
    <row r="1754" spans="1:12" s="97" customFormat="1" ht="36" customHeight="1">
      <c r="A1754" s="58"/>
      <c r="B1754" s="246"/>
      <c r="C1754" s="241"/>
      <c r="D1754" s="88">
        <v>2650</v>
      </c>
      <c r="E1754" s="90"/>
      <c r="F1754" s="87" t="s">
        <v>781</v>
      </c>
      <c r="G1754" s="91">
        <v>150000</v>
      </c>
      <c r="H1754" s="91">
        <v>150000</v>
      </c>
      <c r="I1754" s="193">
        <f t="shared" si="80"/>
        <v>100</v>
      </c>
      <c r="J1754" s="93" t="s">
        <v>782</v>
      </c>
      <c r="K1754" s="93"/>
      <c r="L1754" s="94"/>
    </row>
    <row r="1755" spans="1:12" s="95" customFormat="1" ht="30" customHeight="1">
      <c r="A1755" s="58"/>
      <c r="B1755" s="246"/>
      <c r="C1755" s="142">
        <v>70005</v>
      </c>
      <c r="D1755" s="59"/>
      <c r="E1755" s="61"/>
      <c r="F1755" s="58" t="s">
        <v>648</v>
      </c>
      <c r="G1755" s="49">
        <f>SUM(G1756)</f>
        <v>14000</v>
      </c>
      <c r="H1755" s="49">
        <f>SUM(H1756)</f>
        <v>13992</v>
      </c>
      <c r="I1755" s="191">
        <f t="shared" si="80"/>
        <v>99.94285714285715</v>
      </c>
      <c r="J1755" s="103"/>
      <c r="K1755" s="103"/>
      <c r="L1755" s="94"/>
    </row>
    <row r="1756" spans="1:12" s="97" customFormat="1" ht="18" customHeight="1">
      <c r="A1756" s="58"/>
      <c r="B1756" s="246"/>
      <c r="C1756" s="241"/>
      <c r="D1756" s="88">
        <v>4270</v>
      </c>
      <c r="E1756" s="90"/>
      <c r="F1756" s="87" t="s">
        <v>783</v>
      </c>
      <c r="G1756" s="91">
        <v>14000</v>
      </c>
      <c r="H1756" s="91">
        <v>13992</v>
      </c>
      <c r="I1756" s="193">
        <f t="shared" si="80"/>
        <v>99.94285714285715</v>
      </c>
      <c r="J1756" s="93" t="s">
        <v>747</v>
      </c>
      <c r="K1756" s="93"/>
      <c r="L1756" s="94"/>
    </row>
    <row r="1757" spans="1:12" s="95" customFormat="1" ht="18" customHeight="1">
      <c r="A1757" s="58"/>
      <c r="B1757" s="246"/>
      <c r="C1757" s="142">
        <v>70021</v>
      </c>
      <c r="D1757" s="59"/>
      <c r="E1757" s="61"/>
      <c r="F1757" s="58" t="s">
        <v>784</v>
      </c>
      <c r="G1757" s="49">
        <f>SUM(G1758:G1759)</f>
        <v>3034500</v>
      </c>
      <c r="H1757" s="49">
        <f>SUM(H1758:H1759)</f>
        <v>3034500</v>
      </c>
      <c r="I1757" s="191">
        <f t="shared" si="80"/>
        <v>100</v>
      </c>
      <c r="J1757" s="103"/>
      <c r="K1757" s="103"/>
      <c r="L1757" s="94"/>
    </row>
    <row r="1758" spans="1:12" s="97" customFormat="1" ht="30" customHeight="1">
      <c r="A1758" s="58"/>
      <c r="B1758" s="246"/>
      <c r="C1758" s="241"/>
      <c r="D1758" s="88">
        <v>6010</v>
      </c>
      <c r="E1758" s="90"/>
      <c r="F1758" s="87" t="s">
        <v>785</v>
      </c>
      <c r="G1758" s="91">
        <v>1180000</v>
      </c>
      <c r="H1758" s="91">
        <v>1180000</v>
      </c>
      <c r="I1758" s="193">
        <f t="shared" si="80"/>
        <v>100</v>
      </c>
      <c r="J1758" s="93" t="s">
        <v>786</v>
      </c>
      <c r="K1758" s="93"/>
      <c r="L1758" s="94"/>
    </row>
    <row r="1759" spans="1:12" s="97" customFormat="1" ht="43.5" customHeight="1">
      <c r="A1759" s="58"/>
      <c r="B1759" s="246"/>
      <c r="C1759" s="241"/>
      <c r="D1759" s="88">
        <v>6050</v>
      </c>
      <c r="E1759" s="90"/>
      <c r="F1759" s="87" t="s">
        <v>787</v>
      </c>
      <c r="G1759" s="91">
        <v>1854500</v>
      </c>
      <c r="H1759" s="91">
        <v>1854500</v>
      </c>
      <c r="I1759" s="193">
        <f t="shared" si="80"/>
        <v>100</v>
      </c>
      <c r="J1759" s="117" t="s">
        <v>788</v>
      </c>
      <c r="K1759" s="117"/>
      <c r="L1759" s="94"/>
    </row>
    <row r="1760" spans="1:12" s="95" customFormat="1" ht="18" customHeight="1">
      <c r="A1760" s="58"/>
      <c r="B1760" s="246"/>
      <c r="C1760" s="60">
        <v>70095</v>
      </c>
      <c r="D1760" s="59"/>
      <c r="E1760" s="61"/>
      <c r="F1760" s="58" t="s">
        <v>644</v>
      </c>
      <c r="G1760" s="49">
        <f>SUM(G1761:G1765)</f>
        <v>195685</v>
      </c>
      <c r="H1760" s="49">
        <f>SUM(H1761:H1765)</f>
        <v>194301</v>
      </c>
      <c r="I1760" s="291">
        <f t="shared" si="80"/>
        <v>99.29274088458492</v>
      </c>
      <c r="J1760" s="103"/>
      <c r="K1760" s="103"/>
      <c r="L1760" s="94"/>
    </row>
    <row r="1761" spans="1:12" s="97" customFormat="1" ht="15" customHeight="1">
      <c r="A1761" s="87"/>
      <c r="B1761" s="239"/>
      <c r="C1761" s="125"/>
      <c r="D1761" s="88">
        <v>4270</v>
      </c>
      <c r="E1761" s="90"/>
      <c r="F1761" s="87" t="s">
        <v>789</v>
      </c>
      <c r="G1761" s="91">
        <v>29280</v>
      </c>
      <c r="H1761" s="91">
        <v>29280</v>
      </c>
      <c r="I1761" s="193">
        <f t="shared" si="80"/>
        <v>100</v>
      </c>
      <c r="J1761" s="93" t="s">
        <v>741</v>
      </c>
      <c r="K1761" s="93"/>
      <c r="L1761" s="94"/>
    </row>
    <row r="1762" spans="1:12" s="97" customFormat="1" ht="15" customHeight="1">
      <c r="A1762" s="87"/>
      <c r="B1762" s="239"/>
      <c r="C1762" s="125"/>
      <c r="D1762" s="88">
        <v>4270</v>
      </c>
      <c r="E1762" s="90"/>
      <c r="F1762" s="87" t="s">
        <v>790</v>
      </c>
      <c r="G1762" s="91">
        <v>1000</v>
      </c>
      <c r="H1762" s="91">
        <v>1000</v>
      </c>
      <c r="I1762" s="193">
        <f t="shared" si="80"/>
        <v>100</v>
      </c>
      <c r="J1762" s="93" t="s">
        <v>741</v>
      </c>
      <c r="K1762" s="93"/>
      <c r="L1762" s="94"/>
    </row>
    <row r="1763" spans="1:12" s="97" customFormat="1" ht="15.75" customHeight="1">
      <c r="A1763" s="87"/>
      <c r="B1763" s="239"/>
      <c r="C1763" s="125"/>
      <c r="D1763" s="88">
        <v>4600</v>
      </c>
      <c r="E1763" s="90"/>
      <c r="F1763" s="87" t="s">
        <v>791</v>
      </c>
      <c r="G1763" s="91">
        <v>62627</v>
      </c>
      <c r="H1763" s="91">
        <v>62627</v>
      </c>
      <c r="I1763" s="193">
        <f t="shared" si="80"/>
        <v>100</v>
      </c>
      <c r="J1763" s="93" t="s">
        <v>792</v>
      </c>
      <c r="K1763" s="93"/>
      <c r="L1763" s="94"/>
    </row>
    <row r="1764" spans="1:12" s="97" customFormat="1" ht="60" customHeight="1">
      <c r="A1764" s="87"/>
      <c r="B1764" s="239"/>
      <c r="C1764" s="125"/>
      <c r="D1764" s="88">
        <v>4600</v>
      </c>
      <c r="E1764" s="90"/>
      <c r="F1764" s="87" t="s">
        <v>793</v>
      </c>
      <c r="G1764" s="91">
        <v>17500</v>
      </c>
      <c r="H1764" s="91">
        <v>16116</v>
      </c>
      <c r="I1764" s="193">
        <f t="shared" si="80"/>
        <v>92.09142857142857</v>
      </c>
      <c r="J1764" s="93" t="s">
        <v>794</v>
      </c>
      <c r="K1764" s="93"/>
      <c r="L1764" s="94"/>
    </row>
    <row r="1765" spans="1:12" s="138" customFormat="1" ht="31.5" customHeight="1">
      <c r="A1765" s="87"/>
      <c r="B1765" s="239"/>
      <c r="C1765" s="241"/>
      <c r="D1765" s="88">
        <v>6050</v>
      </c>
      <c r="E1765" s="90"/>
      <c r="F1765" s="325" t="s">
        <v>795</v>
      </c>
      <c r="G1765" s="91">
        <v>85278</v>
      </c>
      <c r="H1765" s="91">
        <v>85278</v>
      </c>
      <c r="I1765" s="193">
        <f t="shared" si="80"/>
        <v>100</v>
      </c>
      <c r="J1765" s="93" t="s">
        <v>796</v>
      </c>
      <c r="K1765" s="93"/>
      <c r="L1765" s="94"/>
    </row>
    <row r="1766" spans="1:12" s="186" customFormat="1" ht="30.75" customHeight="1">
      <c r="A1766" s="188"/>
      <c r="B1766" s="246"/>
      <c r="C1766" s="99">
        <v>71002</v>
      </c>
      <c r="D1766" s="59"/>
      <c r="E1766" s="61"/>
      <c r="F1766" s="100" t="s">
        <v>592</v>
      </c>
      <c r="G1766" s="101">
        <f>SUM(G1767)</f>
        <v>29500</v>
      </c>
      <c r="H1766" s="101">
        <f>SUM(H1767)</f>
        <v>29477</v>
      </c>
      <c r="I1766" s="305">
        <f t="shared" si="80"/>
        <v>99.92203389830509</v>
      </c>
      <c r="J1766" s="103"/>
      <c r="K1766" s="103"/>
      <c r="L1766" s="94"/>
    </row>
    <row r="1767" spans="1:12" s="138" customFormat="1" ht="18" customHeight="1">
      <c r="A1767" s="146"/>
      <c r="B1767" s="239"/>
      <c r="C1767" s="104"/>
      <c r="D1767" s="88">
        <v>4270</v>
      </c>
      <c r="E1767" s="90"/>
      <c r="F1767" s="87" t="s">
        <v>797</v>
      </c>
      <c r="G1767" s="91">
        <v>29500</v>
      </c>
      <c r="H1767" s="91">
        <v>29477</v>
      </c>
      <c r="I1767" s="193">
        <f t="shared" si="80"/>
        <v>99.92203389830509</v>
      </c>
      <c r="J1767" s="98" t="s">
        <v>798</v>
      </c>
      <c r="K1767" s="98"/>
      <c r="L1767" s="94"/>
    </row>
    <row r="1768" spans="1:12" s="95" customFormat="1" ht="31.5" customHeight="1">
      <c r="A1768" s="188"/>
      <c r="B1768" s="246"/>
      <c r="C1768" s="99">
        <v>71014</v>
      </c>
      <c r="D1768" s="59"/>
      <c r="E1768" s="61"/>
      <c r="F1768" s="100" t="s">
        <v>655</v>
      </c>
      <c r="G1768" s="101">
        <f>SUM(G1769)</f>
        <v>12128</v>
      </c>
      <c r="H1768" s="101">
        <f>SUM(H1769)</f>
        <v>12127</v>
      </c>
      <c r="I1768" s="305">
        <f t="shared" si="80"/>
        <v>99.99175461741426</v>
      </c>
      <c r="J1768" s="103"/>
      <c r="K1768" s="103"/>
      <c r="L1768" s="94"/>
    </row>
    <row r="1769" spans="1:12" s="95" customFormat="1" ht="16.5" customHeight="1">
      <c r="A1769" s="188"/>
      <c r="B1769" s="246"/>
      <c r="C1769" s="96"/>
      <c r="D1769" s="88">
        <v>4300</v>
      </c>
      <c r="E1769" s="90"/>
      <c r="F1769" s="121" t="s">
        <v>799</v>
      </c>
      <c r="G1769" s="122">
        <v>12128</v>
      </c>
      <c r="H1769" s="122">
        <v>12127</v>
      </c>
      <c r="I1769" s="256">
        <f t="shared" si="80"/>
        <v>99.99175461741426</v>
      </c>
      <c r="J1769" s="93" t="s">
        <v>741</v>
      </c>
      <c r="K1769" s="93"/>
      <c r="L1769" s="94"/>
    </row>
    <row r="1770" spans="1:12" s="95" customFormat="1" ht="17.25" customHeight="1">
      <c r="A1770" s="188"/>
      <c r="B1770" s="246"/>
      <c r="C1770" s="99">
        <v>71035</v>
      </c>
      <c r="D1770" s="59"/>
      <c r="E1770" s="61"/>
      <c r="F1770" s="58" t="s">
        <v>800</v>
      </c>
      <c r="G1770" s="49">
        <f>SUM(G1771:G1772)</f>
        <v>18000</v>
      </c>
      <c r="H1770" s="49">
        <f>SUM(H1771:H1772)</f>
        <v>17965</v>
      </c>
      <c r="I1770" s="191">
        <f t="shared" si="80"/>
        <v>99.80555555555556</v>
      </c>
      <c r="J1770" s="103"/>
      <c r="K1770" s="103"/>
      <c r="L1770" s="94"/>
    </row>
    <row r="1771" spans="1:12" s="97" customFormat="1" ht="33" customHeight="1">
      <c r="A1771" s="146"/>
      <c r="B1771" s="239"/>
      <c r="C1771" s="130"/>
      <c r="D1771" s="88">
        <v>4270</v>
      </c>
      <c r="E1771" s="90"/>
      <c r="F1771" s="87" t="s">
        <v>801</v>
      </c>
      <c r="G1771" s="91">
        <v>6000</v>
      </c>
      <c r="H1771" s="91">
        <v>5970</v>
      </c>
      <c r="I1771" s="193">
        <f t="shared" si="80"/>
        <v>99.5</v>
      </c>
      <c r="J1771" s="93" t="s">
        <v>747</v>
      </c>
      <c r="K1771" s="93"/>
      <c r="L1771" s="94"/>
    </row>
    <row r="1772" spans="1:12" s="95" customFormat="1" ht="31.5" customHeight="1">
      <c r="A1772" s="188"/>
      <c r="B1772" s="246"/>
      <c r="C1772" s="96"/>
      <c r="D1772" s="88">
        <v>4300</v>
      </c>
      <c r="E1772" s="90"/>
      <c r="F1772" s="87" t="s">
        <v>802</v>
      </c>
      <c r="G1772" s="91">
        <v>12000</v>
      </c>
      <c r="H1772" s="91">
        <v>11995</v>
      </c>
      <c r="I1772" s="193">
        <f t="shared" si="80"/>
        <v>99.95833333333334</v>
      </c>
      <c r="J1772" s="93" t="s">
        <v>741</v>
      </c>
      <c r="K1772" s="93"/>
      <c r="L1772" s="94"/>
    </row>
    <row r="1773" spans="1:12" s="95" customFormat="1" ht="21" customHeight="1">
      <c r="A1773" s="188"/>
      <c r="B1773" s="246"/>
      <c r="C1773" s="96">
        <v>71095</v>
      </c>
      <c r="D1773" s="194"/>
      <c r="F1773" s="100" t="s">
        <v>803</v>
      </c>
      <c r="G1773" s="101">
        <f>SUM(G1774)</f>
        <v>5967</v>
      </c>
      <c r="H1773" s="101">
        <f>SUM(H1774)</f>
        <v>5967</v>
      </c>
      <c r="I1773" s="191">
        <f t="shared" si="80"/>
        <v>100</v>
      </c>
      <c r="J1773" s="103"/>
      <c r="K1773" s="103"/>
      <c r="L1773" s="94"/>
    </row>
    <row r="1774" spans="1:12" s="97" customFormat="1" ht="30" customHeight="1">
      <c r="A1774" s="146"/>
      <c r="B1774" s="239"/>
      <c r="C1774" s="130"/>
      <c r="D1774" s="199">
        <v>4300</v>
      </c>
      <c r="F1774" s="121" t="s">
        <v>804</v>
      </c>
      <c r="G1774" s="122">
        <v>5967</v>
      </c>
      <c r="H1774" s="122">
        <v>5967</v>
      </c>
      <c r="I1774" s="193">
        <f t="shared" si="80"/>
        <v>100</v>
      </c>
      <c r="J1774" s="93" t="s">
        <v>741</v>
      </c>
      <c r="K1774" s="93"/>
      <c r="L1774" s="94"/>
    </row>
    <row r="1775" spans="1:12" s="95" customFormat="1" ht="17.25" customHeight="1">
      <c r="A1775" s="188"/>
      <c r="B1775" s="246"/>
      <c r="C1775" s="96">
        <v>75022</v>
      </c>
      <c r="D1775" s="194"/>
      <c r="F1775" s="100" t="s">
        <v>166</v>
      </c>
      <c r="G1775" s="101">
        <f>SUM(G1776:G1777)</f>
        <v>127876</v>
      </c>
      <c r="H1775" s="101">
        <f>SUM(H1776:H1777)</f>
        <v>127876</v>
      </c>
      <c r="I1775" s="191">
        <f t="shared" si="80"/>
        <v>100</v>
      </c>
      <c r="J1775" s="103"/>
      <c r="K1775" s="103"/>
      <c r="L1775" s="94"/>
    </row>
    <row r="1776" spans="1:12" s="97" customFormat="1" ht="47.25" customHeight="1">
      <c r="A1776" s="146"/>
      <c r="B1776" s="239"/>
      <c r="C1776" s="130"/>
      <c r="D1776" s="199">
        <v>4270</v>
      </c>
      <c r="F1776" s="121" t="s">
        <v>805</v>
      </c>
      <c r="G1776" s="122">
        <v>124643</v>
      </c>
      <c r="H1776" s="122">
        <v>124643</v>
      </c>
      <c r="I1776" s="193">
        <f t="shared" si="80"/>
        <v>100</v>
      </c>
      <c r="J1776" s="93" t="s">
        <v>806</v>
      </c>
      <c r="K1776" s="93"/>
      <c r="L1776" s="94"/>
    </row>
    <row r="1777" spans="1:12" s="97" customFormat="1" ht="18.75" customHeight="1">
      <c r="A1777" s="146"/>
      <c r="B1777" s="239"/>
      <c r="C1777" s="130"/>
      <c r="D1777" s="199">
        <v>6050</v>
      </c>
      <c r="F1777" s="121" t="s">
        <v>807</v>
      </c>
      <c r="G1777" s="122">
        <v>3233</v>
      </c>
      <c r="H1777" s="122">
        <v>3233</v>
      </c>
      <c r="I1777" s="193">
        <f t="shared" si="80"/>
        <v>100</v>
      </c>
      <c r="J1777" s="93" t="s">
        <v>808</v>
      </c>
      <c r="K1777" s="93"/>
      <c r="L1777" s="94"/>
    </row>
    <row r="1778" spans="1:12" s="95" customFormat="1" ht="30" customHeight="1">
      <c r="A1778" s="188"/>
      <c r="B1778" s="246"/>
      <c r="C1778" s="96">
        <v>75023</v>
      </c>
      <c r="D1778" s="194"/>
      <c r="F1778" s="100" t="s">
        <v>609</v>
      </c>
      <c r="G1778" s="101">
        <f>SUM(G1779)</f>
        <v>694828</v>
      </c>
      <c r="H1778" s="101">
        <f>SUM(H1779)</f>
        <v>694824</v>
      </c>
      <c r="I1778" s="191">
        <f t="shared" si="80"/>
        <v>99.9994243179607</v>
      </c>
      <c r="J1778" s="103"/>
      <c r="K1778" s="103"/>
      <c r="L1778" s="94"/>
    </row>
    <row r="1779" spans="1:12" s="97" customFormat="1" ht="31.5" customHeight="1">
      <c r="A1779" s="146"/>
      <c r="B1779" s="239"/>
      <c r="C1779" s="130"/>
      <c r="D1779" s="199">
        <v>6050</v>
      </c>
      <c r="F1779" s="121" t="s">
        <v>809</v>
      </c>
      <c r="G1779" s="122">
        <v>694828</v>
      </c>
      <c r="H1779" s="122">
        <v>694824</v>
      </c>
      <c r="I1779" s="193">
        <f aca="true" t="shared" si="81" ref="I1779:I1818">H1779/G1779*100</f>
        <v>99.9994243179607</v>
      </c>
      <c r="J1779" s="93" t="s">
        <v>810</v>
      </c>
      <c r="K1779" s="93"/>
      <c r="L1779" s="94"/>
    </row>
    <row r="1780" spans="1:12" s="95" customFormat="1" ht="18" customHeight="1">
      <c r="A1780" s="188"/>
      <c r="B1780" s="246"/>
      <c r="C1780" s="96">
        <v>75095</v>
      </c>
      <c r="D1780" s="194"/>
      <c r="F1780" s="100" t="s">
        <v>722</v>
      </c>
      <c r="G1780" s="101">
        <f>SUM(G1781)</f>
        <v>48800</v>
      </c>
      <c r="H1780" s="101">
        <f>SUM(H1781)</f>
        <v>48800</v>
      </c>
      <c r="I1780" s="191">
        <f t="shared" si="81"/>
        <v>100</v>
      </c>
      <c r="J1780" s="103"/>
      <c r="K1780" s="103"/>
      <c r="L1780" s="94"/>
    </row>
    <row r="1781" spans="1:12" s="97" customFormat="1" ht="32.25" customHeight="1">
      <c r="A1781" s="146"/>
      <c r="B1781" s="239"/>
      <c r="C1781" s="130"/>
      <c r="D1781" s="199">
        <v>4300</v>
      </c>
      <c r="F1781" s="121" t="s">
        <v>811</v>
      </c>
      <c r="G1781" s="122">
        <v>48800</v>
      </c>
      <c r="H1781" s="122">
        <v>48800</v>
      </c>
      <c r="I1781" s="193">
        <f t="shared" si="81"/>
        <v>100</v>
      </c>
      <c r="J1781" s="93" t="s">
        <v>812</v>
      </c>
      <c r="K1781" s="93"/>
      <c r="L1781" s="94"/>
    </row>
    <row r="1782" spans="1:12" s="95" customFormat="1" ht="18" customHeight="1">
      <c r="A1782" s="188"/>
      <c r="B1782" s="246"/>
      <c r="C1782" s="96">
        <v>75412</v>
      </c>
      <c r="D1782" s="194"/>
      <c r="F1782" s="58" t="s">
        <v>577</v>
      </c>
      <c r="G1782" s="101">
        <f>SUM(G1783:G1784)</f>
        <v>29404</v>
      </c>
      <c r="H1782" s="101">
        <f>SUM(H1783:H1784)</f>
        <v>29366</v>
      </c>
      <c r="I1782" s="191">
        <f t="shared" si="81"/>
        <v>99.8707658821929</v>
      </c>
      <c r="J1782" s="103"/>
      <c r="K1782" s="103"/>
      <c r="L1782" s="94"/>
    </row>
    <row r="1783" spans="1:12" s="97" customFormat="1" ht="19.5" customHeight="1">
      <c r="A1783" s="146"/>
      <c r="B1783" s="239"/>
      <c r="C1783" s="130"/>
      <c r="D1783" s="199">
        <v>4270</v>
      </c>
      <c r="F1783" s="121" t="s">
        <v>813</v>
      </c>
      <c r="G1783" s="122">
        <v>15000</v>
      </c>
      <c r="H1783" s="122">
        <v>14962</v>
      </c>
      <c r="I1783" s="193">
        <f t="shared" si="81"/>
        <v>99.74666666666666</v>
      </c>
      <c r="J1783" s="93" t="s">
        <v>814</v>
      </c>
      <c r="K1783" s="93"/>
      <c r="L1783" s="94"/>
    </row>
    <row r="1784" spans="1:12" s="97" customFormat="1" ht="30.75" customHeight="1">
      <c r="A1784" s="146"/>
      <c r="B1784" s="239"/>
      <c r="C1784" s="130"/>
      <c r="D1784" s="199">
        <v>6050</v>
      </c>
      <c r="F1784" s="121" t="s">
        <v>815</v>
      </c>
      <c r="G1784" s="122">
        <v>14404</v>
      </c>
      <c r="H1784" s="122">
        <v>14404</v>
      </c>
      <c r="I1784" s="193">
        <f t="shared" si="81"/>
        <v>100</v>
      </c>
      <c r="J1784" s="93" t="s">
        <v>741</v>
      </c>
      <c r="K1784" s="93"/>
      <c r="L1784" s="94"/>
    </row>
    <row r="1785" spans="1:12" s="86" customFormat="1" ht="18.75" customHeight="1">
      <c r="A1785" s="188"/>
      <c r="B1785" s="254"/>
      <c r="C1785" s="60">
        <v>80101</v>
      </c>
      <c r="D1785" s="59"/>
      <c r="E1785" s="47"/>
      <c r="F1785" s="100" t="s">
        <v>285</v>
      </c>
      <c r="G1785" s="101">
        <f>SUM(G1786:G1793)</f>
        <v>1435580</v>
      </c>
      <c r="H1785" s="101">
        <f>SUM(H1786:H1793)</f>
        <v>1435482</v>
      </c>
      <c r="I1785" s="305">
        <f t="shared" si="81"/>
        <v>99.99317349085388</v>
      </c>
      <c r="J1785" s="103"/>
      <c r="K1785" s="103"/>
      <c r="L1785" s="85"/>
    </row>
    <row r="1786" spans="1:12" s="116" customFormat="1" ht="33" customHeight="1">
      <c r="A1786" s="117"/>
      <c r="B1786" s="239"/>
      <c r="C1786" s="126"/>
      <c r="D1786" s="88">
        <v>4270</v>
      </c>
      <c r="E1786" s="326"/>
      <c r="F1786" s="87" t="s">
        <v>816</v>
      </c>
      <c r="G1786" s="91">
        <v>18979</v>
      </c>
      <c r="H1786" s="91">
        <v>18979</v>
      </c>
      <c r="I1786" s="192">
        <f t="shared" si="81"/>
        <v>100</v>
      </c>
      <c r="J1786" s="93" t="s">
        <v>741</v>
      </c>
      <c r="K1786" s="93"/>
      <c r="L1786" s="319"/>
    </row>
    <row r="1787" spans="1:12" s="116" customFormat="1" ht="17.25" customHeight="1">
      <c r="A1787" s="117"/>
      <c r="B1787" s="239"/>
      <c r="C1787" s="126">
        <f>SUM(H1786:H1789)</f>
        <v>88426</v>
      </c>
      <c r="D1787" s="88">
        <v>4270</v>
      </c>
      <c r="E1787" s="326"/>
      <c r="F1787" s="87" t="s">
        <v>817</v>
      </c>
      <c r="G1787" s="91">
        <v>19675</v>
      </c>
      <c r="H1787" s="91">
        <v>19674</v>
      </c>
      <c r="I1787" s="192">
        <f t="shared" si="81"/>
        <v>99.99491740787802</v>
      </c>
      <c r="J1787" s="98" t="s">
        <v>818</v>
      </c>
      <c r="K1787" s="98"/>
      <c r="L1787" s="319"/>
    </row>
    <row r="1788" spans="1:12" s="116" customFormat="1" ht="30.75" customHeight="1">
      <c r="A1788" s="117"/>
      <c r="B1788" s="239"/>
      <c r="C1788" s="126"/>
      <c r="D1788" s="88">
        <v>4270</v>
      </c>
      <c r="E1788" s="326"/>
      <c r="F1788" s="121" t="s">
        <v>819</v>
      </c>
      <c r="G1788" s="122">
        <v>9813</v>
      </c>
      <c r="H1788" s="122">
        <v>9812</v>
      </c>
      <c r="I1788" s="283">
        <f t="shared" si="81"/>
        <v>99.98980943646184</v>
      </c>
      <c r="J1788" s="93" t="s">
        <v>820</v>
      </c>
      <c r="K1788" s="93"/>
      <c r="L1788" s="85"/>
    </row>
    <row r="1789" spans="1:12" s="116" customFormat="1" ht="44.25" customHeight="1">
      <c r="A1789" s="117"/>
      <c r="B1789" s="239"/>
      <c r="C1789" s="126"/>
      <c r="D1789" s="88">
        <v>4270</v>
      </c>
      <c r="E1789" s="90" t="s">
        <v>821</v>
      </c>
      <c r="F1789" s="87" t="s">
        <v>822</v>
      </c>
      <c r="G1789" s="91">
        <v>39961</v>
      </c>
      <c r="H1789" s="91">
        <v>39961</v>
      </c>
      <c r="I1789" s="192">
        <f t="shared" si="81"/>
        <v>100</v>
      </c>
      <c r="J1789" s="93" t="s">
        <v>823</v>
      </c>
      <c r="K1789" s="93"/>
      <c r="L1789" s="85"/>
    </row>
    <row r="1790" spans="1:12" s="328" customFormat="1" ht="29.25" customHeight="1">
      <c r="A1790" s="117"/>
      <c r="B1790" s="239"/>
      <c r="C1790" s="117"/>
      <c r="D1790" s="88">
        <v>4270</v>
      </c>
      <c r="E1790" s="90"/>
      <c r="F1790" s="87" t="s">
        <v>824</v>
      </c>
      <c r="G1790" s="91">
        <v>35000</v>
      </c>
      <c r="H1790" s="91">
        <v>34905</v>
      </c>
      <c r="I1790" s="192">
        <f>H1792/G1792*100</f>
        <v>99.99865415932062</v>
      </c>
      <c r="J1790" s="327" t="s">
        <v>825</v>
      </c>
      <c r="K1790" s="327"/>
      <c r="L1790" s="149"/>
    </row>
    <row r="1791" spans="1:12" s="328" customFormat="1" ht="17.25" customHeight="1">
      <c r="A1791" s="117"/>
      <c r="B1791" s="239"/>
      <c r="C1791" s="117"/>
      <c r="D1791" s="88">
        <v>4270</v>
      </c>
      <c r="E1791" s="90"/>
      <c r="F1791" s="87" t="s">
        <v>826</v>
      </c>
      <c r="G1791" s="91">
        <v>3100</v>
      </c>
      <c r="H1791" s="329">
        <v>3100</v>
      </c>
      <c r="I1791" s="192">
        <f>H1793/G1793*100</f>
        <v>100</v>
      </c>
      <c r="J1791" s="93" t="s">
        <v>741</v>
      </c>
      <c r="K1791" s="93"/>
      <c r="L1791" s="149"/>
    </row>
    <row r="1792" spans="1:12" s="95" customFormat="1" ht="18" customHeight="1">
      <c r="A1792" s="255"/>
      <c r="B1792" s="246"/>
      <c r="C1792" s="96"/>
      <c r="D1792" s="88">
        <v>4300</v>
      </c>
      <c r="E1792" s="90"/>
      <c r="F1792" s="87" t="s">
        <v>827</v>
      </c>
      <c r="G1792" s="91">
        <v>74303</v>
      </c>
      <c r="H1792" s="91">
        <v>74302</v>
      </c>
      <c r="I1792" s="192">
        <f>H1793/G1793*100</f>
        <v>100</v>
      </c>
      <c r="J1792" s="93" t="s">
        <v>828</v>
      </c>
      <c r="K1792" s="93"/>
      <c r="L1792" s="94"/>
    </row>
    <row r="1793" spans="1:12" s="95" customFormat="1" ht="30.75" customHeight="1">
      <c r="A1793" s="255"/>
      <c r="B1793" s="246"/>
      <c r="C1793" s="96"/>
      <c r="D1793" s="88">
        <v>6050</v>
      </c>
      <c r="E1793" s="90"/>
      <c r="F1793" s="121" t="s">
        <v>829</v>
      </c>
      <c r="G1793" s="122">
        <v>1234749</v>
      </c>
      <c r="H1793" s="122">
        <v>1234749</v>
      </c>
      <c r="I1793" s="256">
        <f t="shared" si="81"/>
        <v>100</v>
      </c>
      <c r="J1793" s="93" t="s">
        <v>830</v>
      </c>
      <c r="K1793" s="93"/>
      <c r="L1793" s="94"/>
    </row>
    <row r="1794" spans="1:12" s="95" customFormat="1" ht="18" customHeight="1">
      <c r="A1794" s="255"/>
      <c r="B1794" s="257"/>
      <c r="C1794" s="96">
        <v>80104</v>
      </c>
      <c r="D1794" s="59"/>
      <c r="E1794" s="61"/>
      <c r="F1794" s="100" t="s">
        <v>290</v>
      </c>
      <c r="G1794" s="101">
        <f>SUM(G1795:G1796)</f>
        <v>66871</v>
      </c>
      <c r="H1794" s="101">
        <f>SUM(H1795:H1796)</f>
        <v>66870</v>
      </c>
      <c r="I1794" s="305">
        <f t="shared" si="81"/>
        <v>99.99850458345172</v>
      </c>
      <c r="J1794" s="103"/>
      <c r="K1794" s="103"/>
      <c r="L1794" s="94"/>
    </row>
    <row r="1795" spans="1:12" s="97" customFormat="1" ht="18.75" customHeight="1">
      <c r="A1795" s="117"/>
      <c r="B1795" s="275"/>
      <c r="C1795" s="130"/>
      <c r="D1795" s="88">
        <v>4270</v>
      </c>
      <c r="E1795" s="90"/>
      <c r="F1795" s="121" t="s">
        <v>831</v>
      </c>
      <c r="G1795" s="122">
        <v>37274</v>
      </c>
      <c r="H1795" s="122">
        <v>37274</v>
      </c>
      <c r="I1795" s="256">
        <f t="shared" si="81"/>
        <v>100</v>
      </c>
      <c r="J1795" s="93" t="s">
        <v>832</v>
      </c>
      <c r="K1795" s="93"/>
      <c r="L1795" s="94"/>
    </row>
    <row r="1796" spans="1:12" s="95" customFormat="1" ht="31.5" customHeight="1">
      <c r="A1796" s="255"/>
      <c r="B1796" s="257"/>
      <c r="C1796" s="96"/>
      <c r="D1796" s="88">
        <v>4270</v>
      </c>
      <c r="E1796" s="90"/>
      <c r="F1796" s="121" t="s">
        <v>833</v>
      </c>
      <c r="G1796" s="122">
        <v>29597</v>
      </c>
      <c r="H1796" s="122">
        <v>29596</v>
      </c>
      <c r="I1796" s="256">
        <f t="shared" si="81"/>
        <v>99.9966212791837</v>
      </c>
      <c r="J1796" s="93" t="s">
        <v>834</v>
      </c>
      <c r="K1796" s="93"/>
      <c r="L1796" s="94"/>
    </row>
    <row r="1797" spans="1:12" s="95" customFormat="1" ht="18" customHeight="1">
      <c r="A1797" s="255"/>
      <c r="B1797" s="257"/>
      <c r="C1797" s="96">
        <v>80110</v>
      </c>
      <c r="D1797" s="59"/>
      <c r="E1797" s="61"/>
      <c r="F1797" s="100" t="s">
        <v>90</v>
      </c>
      <c r="G1797" s="101">
        <f>SUM(G1798:G1800)</f>
        <v>176588</v>
      </c>
      <c r="H1797" s="101">
        <f>SUM(H1798:H1800)</f>
        <v>176587</v>
      </c>
      <c r="I1797" s="305">
        <f t="shared" si="81"/>
        <v>99.99943371010488</v>
      </c>
      <c r="J1797" s="103"/>
      <c r="K1797" s="103"/>
      <c r="L1797" s="94"/>
    </row>
    <row r="1798" spans="1:12" s="97" customFormat="1" ht="31.5" customHeight="1">
      <c r="A1798" s="117"/>
      <c r="B1798" s="275"/>
      <c r="C1798" s="130"/>
      <c r="D1798" s="88">
        <v>4270</v>
      </c>
      <c r="E1798" s="90"/>
      <c r="F1798" s="121" t="s">
        <v>835</v>
      </c>
      <c r="G1798" s="122">
        <v>29007</v>
      </c>
      <c r="H1798" s="122">
        <v>29007</v>
      </c>
      <c r="I1798" s="256">
        <f t="shared" si="81"/>
        <v>100</v>
      </c>
      <c r="J1798" s="93" t="s">
        <v>836</v>
      </c>
      <c r="K1798" s="93"/>
      <c r="L1798" s="94"/>
    </row>
    <row r="1799" spans="1:12" s="97" customFormat="1" ht="15.75" customHeight="1">
      <c r="A1799" s="117"/>
      <c r="B1799" s="275"/>
      <c r="C1799" s="130"/>
      <c r="D1799" s="88">
        <v>4270</v>
      </c>
      <c r="E1799" s="90"/>
      <c r="F1799" s="121" t="s">
        <v>837</v>
      </c>
      <c r="G1799" s="122">
        <v>3670</v>
      </c>
      <c r="H1799" s="122">
        <v>3669</v>
      </c>
      <c r="I1799" s="256">
        <f t="shared" si="81"/>
        <v>99.97275204359674</v>
      </c>
      <c r="J1799" s="93" t="s">
        <v>747</v>
      </c>
      <c r="K1799" s="93"/>
      <c r="L1799" s="94"/>
    </row>
    <row r="1800" spans="1:12" s="95" customFormat="1" ht="43.5" customHeight="1">
      <c r="A1800" s="255"/>
      <c r="B1800" s="257"/>
      <c r="C1800" s="96"/>
      <c r="D1800" s="88">
        <v>4270</v>
      </c>
      <c r="E1800" s="90"/>
      <c r="F1800" s="121" t="s">
        <v>838</v>
      </c>
      <c r="G1800" s="122">
        <v>143911</v>
      </c>
      <c r="H1800" s="122">
        <v>143911</v>
      </c>
      <c r="I1800" s="256">
        <f t="shared" si="81"/>
        <v>100</v>
      </c>
      <c r="J1800" s="93" t="s">
        <v>839</v>
      </c>
      <c r="K1800" s="93"/>
      <c r="L1800" s="94"/>
    </row>
    <row r="1801" spans="1:12" s="95" customFormat="1" ht="18" customHeight="1">
      <c r="A1801" s="255"/>
      <c r="B1801" s="257"/>
      <c r="C1801" s="208">
        <v>80120</v>
      </c>
      <c r="D1801" s="254"/>
      <c r="E1801" s="45"/>
      <c r="F1801" s="100" t="s">
        <v>191</v>
      </c>
      <c r="G1801" s="101">
        <f>SUM(G1802:G1803)</f>
        <v>12900</v>
      </c>
      <c r="H1801" s="101">
        <f>SUM(H1802:H1803)</f>
        <v>12900</v>
      </c>
      <c r="I1801" s="305">
        <f t="shared" si="81"/>
        <v>100</v>
      </c>
      <c r="J1801" s="103"/>
      <c r="K1801" s="103"/>
      <c r="L1801" s="94"/>
    </row>
    <row r="1802" spans="1:12" s="95" customFormat="1" ht="18" customHeight="1">
      <c r="A1802" s="255"/>
      <c r="B1802" s="257"/>
      <c r="C1802" s="208"/>
      <c r="D1802" s="239">
        <v>4270</v>
      </c>
      <c r="E1802" s="330"/>
      <c r="F1802" s="121" t="s">
        <v>840</v>
      </c>
      <c r="G1802" s="122">
        <v>7500</v>
      </c>
      <c r="H1802" s="122">
        <v>7500</v>
      </c>
      <c r="I1802" s="256">
        <f t="shared" si="81"/>
        <v>100</v>
      </c>
      <c r="J1802" s="93" t="s">
        <v>747</v>
      </c>
      <c r="K1802" s="93"/>
      <c r="L1802" s="94"/>
    </row>
    <row r="1803" spans="1:12" s="95" customFormat="1" ht="18" customHeight="1">
      <c r="A1803" s="255"/>
      <c r="B1803" s="257"/>
      <c r="C1803" s="208"/>
      <c r="D1803" s="239">
        <v>4270</v>
      </c>
      <c r="E1803" s="330"/>
      <c r="F1803" s="121" t="s">
        <v>841</v>
      </c>
      <c r="G1803" s="122">
        <v>5400</v>
      </c>
      <c r="H1803" s="122">
        <v>5400</v>
      </c>
      <c r="I1803" s="256">
        <f t="shared" si="81"/>
        <v>100</v>
      </c>
      <c r="J1803" s="93" t="s">
        <v>747</v>
      </c>
      <c r="K1803" s="93"/>
      <c r="L1803" s="94"/>
    </row>
    <row r="1804" spans="1:12" s="95" customFormat="1" ht="19.5" customHeight="1">
      <c r="A1804" s="255"/>
      <c r="B1804" s="257"/>
      <c r="C1804" s="208">
        <v>80123</v>
      </c>
      <c r="D1804" s="246"/>
      <c r="E1804" s="45"/>
      <c r="F1804" s="100" t="s">
        <v>842</v>
      </c>
      <c r="G1804" s="101">
        <f>SUM(G1805)</f>
        <v>7100</v>
      </c>
      <c r="H1804" s="101">
        <f>SUM(H1805)</f>
        <v>7100</v>
      </c>
      <c r="I1804" s="305">
        <f t="shared" si="81"/>
        <v>100</v>
      </c>
      <c r="J1804" s="331"/>
      <c r="K1804" s="332"/>
      <c r="L1804" s="318"/>
    </row>
    <row r="1805" spans="1:12" s="95" customFormat="1" ht="20.25" customHeight="1">
      <c r="A1805" s="255"/>
      <c r="B1805" s="257"/>
      <c r="C1805" s="208"/>
      <c r="D1805" s="239">
        <v>4270</v>
      </c>
      <c r="E1805" s="330"/>
      <c r="F1805" s="121" t="s">
        <v>843</v>
      </c>
      <c r="G1805" s="122">
        <v>7100</v>
      </c>
      <c r="H1805" s="122">
        <v>7100</v>
      </c>
      <c r="I1805" s="256">
        <f t="shared" si="81"/>
        <v>100</v>
      </c>
      <c r="J1805" s="93" t="s">
        <v>747</v>
      </c>
      <c r="K1805" s="93"/>
      <c r="L1805" s="94"/>
    </row>
    <row r="1806" spans="1:12" s="95" customFormat="1" ht="18" customHeight="1">
      <c r="A1806" s="188"/>
      <c r="B1806" s="281"/>
      <c r="C1806" s="60">
        <v>85111</v>
      </c>
      <c r="D1806" s="59"/>
      <c r="E1806" s="61"/>
      <c r="F1806" s="100" t="s">
        <v>844</v>
      </c>
      <c r="G1806" s="101">
        <f>SUM(G1807:G1809)</f>
        <v>889116</v>
      </c>
      <c r="H1806" s="101">
        <f>SUM(H1807:H1809)</f>
        <v>889115</v>
      </c>
      <c r="I1806" s="305">
        <f t="shared" si="81"/>
        <v>99.99988752873641</v>
      </c>
      <c r="J1806" s="103"/>
      <c r="K1806" s="103"/>
      <c r="L1806" s="94"/>
    </row>
    <row r="1807" spans="1:12" s="97" customFormat="1" ht="29.25" customHeight="1">
      <c r="A1807" s="117"/>
      <c r="B1807" s="275"/>
      <c r="C1807" s="333"/>
      <c r="D1807" s="88">
        <v>4270</v>
      </c>
      <c r="E1807" s="90"/>
      <c r="F1807" s="87" t="s">
        <v>845</v>
      </c>
      <c r="G1807" s="91">
        <v>19076</v>
      </c>
      <c r="H1807" s="91">
        <v>19075</v>
      </c>
      <c r="I1807" s="193">
        <f t="shared" si="81"/>
        <v>99.99475781086181</v>
      </c>
      <c r="J1807" s="93" t="s">
        <v>747</v>
      </c>
      <c r="K1807" s="93"/>
      <c r="L1807" s="94"/>
    </row>
    <row r="1808" spans="1:12" s="97" customFormat="1" ht="30" customHeight="1">
      <c r="A1808" s="255"/>
      <c r="B1808" s="257"/>
      <c r="C1808" s="334"/>
      <c r="D1808" s="88">
        <v>6050</v>
      </c>
      <c r="E1808" s="90"/>
      <c r="F1808" s="87" t="s">
        <v>846</v>
      </c>
      <c r="G1808" s="91">
        <v>87840</v>
      </c>
      <c r="H1808" s="91">
        <v>87840</v>
      </c>
      <c r="I1808" s="193">
        <f t="shared" si="81"/>
        <v>100</v>
      </c>
      <c r="J1808" s="98" t="s">
        <v>847</v>
      </c>
      <c r="K1808" s="98"/>
      <c r="L1808" s="94"/>
    </row>
    <row r="1809" spans="1:12" s="97" customFormat="1" ht="28.5" customHeight="1">
      <c r="A1809" s="146"/>
      <c r="B1809" s="239"/>
      <c r="C1809" s="130"/>
      <c r="D1809" s="199">
        <v>6220</v>
      </c>
      <c r="F1809" s="121" t="s">
        <v>848</v>
      </c>
      <c r="G1809" s="122">
        <v>782200</v>
      </c>
      <c r="H1809" s="122">
        <v>782200</v>
      </c>
      <c r="I1809" s="256">
        <f t="shared" si="81"/>
        <v>100</v>
      </c>
      <c r="J1809" s="93" t="s">
        <v>849</v>
      </c>
      <c r="K1809" s="93"/>
      <c r="L1809" s="94"/>
    </row>
    <row r="1810" spans="1:12" s="95" customFormat="1" ht="17.25" customHeight="1">
      <c r="A1810" s="188"/>
      <c r="B1810" s="246"/>
      <c r="C1810" s="96">
        <v>85195</v>
      </c>
      <c r="D1810" s="194"/>
      <c r="F1810" s="100" t="s">
        <v>662</v>
      </c>
      <c r="G1810" s="101">
        <f>SUM(G1811)</f>
        <v>29858</v>
      </c>
      <c r="H1810" s="101">
        <f>SUM(H1811)</f>
        <v>29858</v>
      </c>
      <c r="I1810" s="191">
        <f t="shared" si="81"/>
        <v>100</v>
      </c>
      <c r="J1810" s="331"/>
      <c r="K1810" s="332"/>
      <c r="L1810" s="318"/>
    </row>
    <row r="1811" spans="1:12" s="97" customFormat="1" ht="32.25" customHeight="1">
      <c r="A1811" s="117"/>
      <c r="B1811" s="275"/>
      <c r="C1811" s="333"/>
      <c r="D1811" s="88">
        <v>4270</v>
      </c>
      <c r="E1811" s="90"/>
      <c r="F1811" s="87" t="s">
        <v>850</v>
      </c>
      <c r="G1811" s="91">
        <v>29858</v>
      </c>
      <c r="H1811" s="91">
        <v>29858</v>
      </c>
      <c r="I1811" s="193">
        <f>H1811/G1811*100</f>
        <v>100</v>
      </c>
      <c r="J1811" s="93" t="s">
        <v>851</v>
      </c>
      <c r="K1811" s="93"/>
      <c r="L1811" s="94"/>
    </row>
    <row r="1812" spans="1:12" s="95" customFormat="1" ht="17.25" customHeight="1">
      <c r="A1812" s="188"/>
      <c r="B1812" s="254"/>
      <c r="C1812" s="60">
        <v>85215</v>
      </c>
      <c r="D1812" s="59"/>
      <c r="E1812" s="61"/>
      <c r="F1812" s="100" t="s">
        <v>852</v>
      </c>
      <c r="G1812" s="101">
        <f>SUM(G1813)</f>
        <v>5628769</v>
      </c>
      <c r="H1812" s="101">
        <f>SUM(H1813)</f>
        <v>5628768</v>
      </c>
      <c r="I1812" s="305">
        <f t="shared" si="81"/>
        <v>99.99998223412615</v>
      </c>
      <c r="J1812" s="103"/>
      <c r="K1812" s="103"/>
      <c r="L1812" s="94"/>
    </row>
    <row r="1813" spans="1:12" s="97" customFormat="1" ht="18" customHeight="1">
      <c r="A1813" s="100"/>
      <c r="B1813" s="66"/>
      <c r="C1813" s="130"/>
      <c r="D1813" s="88">
        <v>3110</v>
      </c>
      <c r="E1813" s="90"/>
      <c r="F1813" s="87" t="s">
        <v>853</v>
      </c>
      <c r="G1813" s="91">
        <v>5628769</v>
      </c>
      <c r="H1813" s="91">
        <v>5628768</v>
      </c>
      <c r="I1813" s="193">
        <f t="shared" si="81"/>
        <v>99.99998223412615</v>
      </c>
      <c r="J1813" s="93" t="s">
        <v>854</v>
      </c>
      <c r="K1813" s="93"/>
      <c r="L1813" s="94"/>
    </row>
    <row r="1814" spans="1:12" s="95" customFormat="1" ht="17.25" customHeight="1">
      <c r="A1814" s="188"/>
      <c r="B1814" s="254"/>
      <c r="C1814" s="60">
        <v>90001</v>
      </c>
      <c r="D1814" s="59"/>
      <c r="E1814" s="61"/>
      <c r="F1814" s="58" t="s">
        <v>855</v>
      </c>
      <c r="G1814" s="49">
        <f>SUM(G1815:G1823)</f>
        <v>387070</v>
      </c>
      <c r="H1814" s="49">
        <f>SUM(H1815:H1823)</f>
        <v>387067</v>
      </c>
      <c r="I1814" s="191">
        <f t="shared" si="81"/>
        <v>99.99922494639213</v>
      </c>
      <c r="J1814" s="103"/>
      <c r="K1814" s="103"/>
      <c r="L1814" s="94"/>
    </row>
    <row r="1815" spans="1:12" s="97" customFormat="1" ht="16.5" customHeight="1">
      <c r="A1815" s="255"/>
      <c r="B1815" s="246"/>
      <c r="C1815" s="129"/>
      <c r="D1815" s="88">
        <v>4210</v>
      </c>
      <c r="E1815" s="90"/>
      <c r="F1815" s="87" t="s">
        <v>856</v>
      </c>
      <c r="G1815" s="91">
        <v>9963</v>
      </c>
      <c r="H1815" s="91">
        <v>9962</v>
      </c>
      <c r="I1815" s="193">
        <f t="shared" si="81"/>
        <v>99.98996286259158</v>
      </c>
      <c r="J1815" s="93" t="s">
        <v>857</v>
      </c>
      <c r="K1815" s="93"/>
      <c r="L1815" s="94"/>
    </row>
    <row r="1816" spans="1:12" s="97" customFormat="1" ht="16.5" customHeight="1">
      <c r="A1816" s="255"/>
      <c r="B1816" s="246"/>
      <c r="C1816" s="130"/>
      <c r="D1816" s="88">
        <v>4270</v>
      </c>
      <c r="E1816" s="90"/>
      <c r="F1816" s="87" t="s">
        <v>858</v>
      </c>
      <c r="G1816" s="91">
        <v>19772</v>
      </c>
      <c r="H1816" s="91">
        <v>19771</v>
      </c>
      <c r="I1816" s="193">
        <f t="shared" si="81"/>
        <v>99.99494234270686</v>
      </c>
      <c r="J1816" s="93" t="s">
        <v>741</v>
      </c>
      <c r="K1816" s="93"/>
      <c r="L1816" s="94"/>
    </row>
    <row r="1817" spans="1:12" s="97" customFormat="1" ht="31.5" customHeight="1">
      <c r="A1817" s="255"/>
      <c r="B1817" s="246"/>
      <c r="C1817" s="130"/>
      <c r="D1817" s="88">
        <v>4270</v>
      </c>
      <c r="E1817" s="90"/>
      <c r="F1817" s="87" t="s">
        <v>859</v>
      </c>
      <c r="G1817" s="91">
        <v>16050</v>
      </c>
      <c r="H1817" s="91">
        <v>16050</v>
      </c>
      <c r="I1817" s="193">
        <f t="shared" si="81"/>
        <v>100</v>
      </c>
      <c r="J1817" s="93" t="s">
        <v>741</v>
      </c>
      <c r="K1817" s="93"/>
      <c r="L1817" s="94"/>
    </row>
    <row r="1818" spans="1:12" s="95" customFormat="1" ht="18" customHeight="1">
      <c r="A1818" s="255"/>
      <c r="B1818" s="246"/>
      <c r="C1818" s="130"/>
      <c r="D1818" s="88">
        <v>4270</v>
      </c>
      <c r="E1818" s="90"/>
      <c r="F1818" s="87" t="s">
        <v>860</v>
      </c>
      <c r="G1818" s="91">
        <v>49811</v>
      </c>
      <c r="H1818" s="91">
        <v>49811</v>
      </c>
      <c r="I1818" s="192">
        <f t="shared" si="81"/>
        <v>100</v>
      </c>
      <c r="J1818" s="93" t="s">
        <v>741</v>
      </c>
      <c r="K1818" s="93"/>
      <c r="L1818" s="320"/>
    </row>
    <row r="1819" spans="1:12" s="95" customFormat="1" ht="44.25" customHeight="1">
      <c r="A1819" s="255"/>
      <c r="B1819" s="246"/>
      <c r="C1819" s="130"/>
      <c r="D1819" s="88">
        <v>4300</v>
      </c>
      <c r="E1819" s="90"/>
      <c r="F1819" s="87" t="s">
        <v>861</v>
      </c>
      <c r="G1819" s="91">
        <v>19400</v>
      </c>
      <c r="H1819" s="91">
        <v>19400</v>
      </c>
      <c r="I1819" s="192">
        <f aca="true" t="shared" si="82" ref="I1819:I1824">H1819/G1819*100</f>
        <v>100</v>
      </c>
      <c r="J1819" s="93" t="s">
        <v>862</v>
      </c>
      <c r="K1819" s="93"/>
      <c r="L1819" s="94"/>
    </row>
    <row r="1820" spans="1:12" s="95" customFormat="1" ht="17.25" customHeight="1">
      <c r="A1820" s="255"/>
      <c r="B1820" s="246"/>
      <c r="C1820" s="130"/>
      <c r="D1820" s="88">
        <v>4300</v>
      </c>
      <c r="E1820" s="90"/>
      <c r="F1820" s="87" t="s">
        <v>863</v>
      </c>
      <c r="G1820" s="91">
        <v>940</v>
      </c>
      <c r="H1820" s="91">
        <v>940</v>
      </c>
      <c r="I1820" s="192">
        <f t="shared" si="82"/>
        <v>100</v>
      </c>
      <c r="J1820" s="93" t="s">
        <v>741</v>
      </c>
      <c r="K1820" s="93"/>
      <c r="L1820" s="94"/>
    </row>
    <row r="1821" spans="1:12" s="95" customFormat="1" ht="29.25" customHeight="1">
      <c r="A1821" s="255"/>
      <c r="B1821" s="246"/>
      <c r="C1821" s="130"/>
      <c r="D1821" s="88">
        <v>4510</v>
      </c>
      <c r="E1821" s="90"/>
      <c r="F1821" s="87" t="s">
        <v>864</v>
      </c>
      <c r="G1821" s="91">
        <v>7</v>
      </c>
      <c r="H1821" s="91">
        <v>6</v>
      </c>
      <c r="I1821" s="192">
        <f t="shared" si="82"/>
        <v>85.71428571428571</v>
      </c>
      <c r="J1821" s="93" t="s">
        <v>865</v>
      </c>
      <c r="K1821" s="93"/>
      <c r="L1821" s="94"/>
    </row>
    <row r="1822" spans="1:12" s="95" customFormat="1" ht="18.75" customHeight="1">
      <c r="A1822" s="255"/>
      <c r="B1822" s="246"/>
      <c r="C1822" s="130"/>
      <c r="D1822" s="88">
        <v>6050</v>
      </c>
      <c r="E1822" s="90"/>
      <c r="F1822" s="87" t="s">
        <v>866</v>
      </c>
      <c r="G1822" s="91">
        <v>193327</v>
      </c>
      <c r="H1822" s="91">
        <v>193327</v>
      </c>
      <c r="I1822" s="192">
        <f t="shared" si="82"/>
        <v>100</v>
      </c>
      <c r="J1822" s="93" t="s">
        <v>741</v>
      </c>
      <c r="K1822" s="93"/>
      <c r="L1822" s="94"/>
    </row>
    <row r="1823" spans="1:12" s="95" customFormat="1" ht="72" customHeight="1">
      <c r="A1823" s="255"/>
      <c r="B1823" s="246"/>
      <c r="C1823" s="130"/>
      <c r="D1823" s="88">
        <v>6050</v>
      </c>
      <c r="E1823" s="90"/>
      <c r="F1823" s="87" t="s">
        <v>867</v>
      </c>
      <c r="G1823" s="91">
        <v>77800</v>
      </c>
      <c r="H1823" s="91">
        <v>77800</v>
      </c>
      <c r="I1823" s="193">
        <f t="shared" si="82"/>
        <v>100</v>
      </c>
      <c r="J1823" s="98" t="s">
        <v>868</v>
      </c>
      <c r="K1823" s="98"/>
      <c r="L1823" s="94"/>
    </row>
    <row r="1824" spans="1:12" s="95" customFormat="1" ht="18" customHeight="1">
      <c r="A1824" s="255"/>
      <c r="B1824" s="246"/>
      <c r="C1824" s="60">
        <v>90003</v>
      </c>
      <c r="D1824" s="59"/>
      <c r="E1824" s="61"/>
      <c r="F1824" s="100" t="s">
        <v>869</v>
      </c>
      <c r="G1824" s="101">
        <f>SUM(G1825:G1829)</f>
        <v>2437002</v>
      </c>
      <c r="H1824" s="101">
        <f>SUM(H1825:H1829)</f>
        <v>2437000</v>
      </c>
      <c r="I1824" s="305">
        <f t="shared" si="82"/>
        <v>99.9999179319508</v>
      </c>
      <c r="J1824" s="103"/>
      <c r="K1824" s="103"/>
      <c r="L1824" s="94"/>
    </row>
    <row r="1825" spans="1:12" s="138" customFormat="1" ht="31.5" customHeight="1">
      <c r="A1825" s="117"/>
      <c r="B1825" s="239"/>
      <c r="C1825" s="130"/>
      <c r="D1825" s="138">
        <v>4210</v>
      </c>
      <c r="F1825" s="87" t="s">
        <v>870</v>
      </c>
      <c r="G1825" s="120">
        <v>15000</v>
      </c>
      <c r="H1825" s="282">
        <v>15000</v>
      </c>
      <c r="I1825" s="192">
        <f>H1828/G1828*100</f>
        <v>100</v>
      </c>
      <c r="J1825" s="93" t="s">
        <v>741</v>
      </c>
      <c r="K1825" s="93"/>
      <c r="L1825" s="94"/>
    </row>
    <row r="1826" spans="1:12" s="138" customFormat="1" ht="17.25" customHeight="1">
      <c r="A1826" s="117"/>
      <c r="B1826" s="239"/>
      <c r="C1826" s="130"/>
      <c r="D1826" s="138">
        <v>4300</v>
      </c>
      <c r="F1826" s="87" t="s">
        <v>871</v>
      </c>
      <c r="G1826" s="120">
        <v>9927</v>
      </c>
      <c r="H1826" s="120">
        <v>9926</v>
      </c>
      <c r="I1826" s="192">
        <f>H1829/G1829*100</f>
        <v>99.99993490456359</v>
      </c>
      <c r="J1826" s="93" t="s">
        <v>747</v>
      </c>
      <c r="K1826" s="93"/>
      <c r="L1826" s="94"/>
    </row>
    <row r="1827" spans="1:12" s="138" customFormat="1" ht="19.5" customHeight="1">
      <c r="A1827" s="117"/>
      <c r="B1827" s="239"/>
      <c r="C1827" s="130"/>
      <c r="D1827" s="138">
        <v>4300</v>
      </c>
      <c r="F1827" s="87" t="s">
        <v>872</v>
      </c>
      <c r="G1827" s="120">
        <v>2000</v>
      </c>
      <c r="H1827" s="282">
        <v>2000</v>
      </c>
      <c r="I1827" s="192">
        <f>H1830/G1830*100</f>
        <v>99.74460811918946</v>
      </c>
      <c r="J1827" s="93" t="s">
        <v>747</v>
      </c>
      <c r="K1827" s="93"/>
      <c r="L1827" s="94"/>
    </row>
    <row r="1828" spans="1:12" s="95" customFormat="1" ht="16.5" customHeight="1">
      <c r="A1828" s="255"/>
      <c r="B1828" s="246"/>
      <c r="C1828" s="96"/>
      <c r="D1828" s="88">
        <v>4300</v>
      </c>
      <c r="E1828" s="90"/>
      <c r="F1828" s="87" t="s">
        <v>873</v>
      </c>
      <c r="G1828" s="91">
        <v>873869</v>
      </c>
      <c r="H1828" s="91">
        <v>873869</v>
      </c>
      <c r="I1828" s="193">
        <f>H1829/G1829*100</f>
        <v>99.99993490456359</v>
      </c>
      <c r="J1828" s="93" t="s">
        <v>741</v>
      </c>
      <c r="K1828" s="93"/>
      <c r="L1828" s="94"/>
    </row>
    <row r="1829" spans="1:12" s="97" customFormat="1" ht="18" customHeight="1">
      <c r="A1829" s="255"/>
      <c r="B1829" s="246"/>
      <c r="C1829" s="99"/>
      <c r="D1829" s="88">
        <v>4300</v>
      </c>
      <c r="E1829" s="90"/>
      <c r="F1829" s="87" t="s">
        <v>874</v>
      </c>
      <c r="G1829" s="91">
        <v>1536206</v>
      </c>
      <c r="H1829" s="91">
        <v>1536205</v>
      </c>
      <c r="I1829" s="193">
        <f aca="true" t="shared" si="83" ref="I1829:I1864">H1829/G1829*100</f>
        <v>99.99993490456359</v>
      </c>
      <c r="J1829" s="93" t="s">
        <v>875</v>
      </c>
      <c r="K1829" s="93"/>
      <c r="L1829" s="94"/>
    </row>
    <row r="1830" spans="1:12" s="95" customFormat="1" ht="18" customHeight="1">
      <c r="A1830" s="255"/>
      <c r="B1830" s="246"/>
      <c r="C1830" s="60">
        <v>90004</v>
      </c>
      <c r="D1830" s="59"/>
      <c r="E1830" s="61"/>
      <c r="F1830" s="58" t="s">
        <v>876</v>
      </c>
      <c r="G1830" s="49">
        <f>SUM(G1831:G1833)</f>
        <v>404868</v>
      </c>
      <c r="H1830" s="49">
        <f>SUM(H1831:H1833)</f>
        <v>403834</v>
      </c>
      <c r="I1830" s="191">
        <f t="shared" si="83"/>
        <v>99.74460811918946</v>
      </c>
      <c r="J1830" s="103"/>
      <c r="K1830" s="103"/>
      <c r="L1830" s="94"/>
    </row>
    <row r="1831" spans="1:12" s="97" customFormat="1" ht="18" customHeight="1">
      <c r="A1831" s="255"/>
      <c r="B1831" s="246"/>
      <c r="C1831" s="96"/>
      <c r="D1831" s="88">
        <v>4300</v>
      </c>
      <c r="E1831" s="90"/>
      <c r="F1831" s="87" t="s">
        <v>877</v>
      </c>
      <c r="G1831" s="91">
        <v>200000</v>
      </c>
      <c r="H1831" s="91">
        <v>198968</v>
      </c>
      <c r="I1831" s="193">
        <f t="shared" si="83"/>
        <v>99.484</v>
      </c>
      <c r="J1831" s="93" t="s">
        <v>792</v>
      </c>
      <c r="K1831" s="93"/>
      <c r="L1831" s="94"/>
    </row>
    <row r="1832" spans="1:12" s="97" customFormat="1" ht="31.5" customHeight="1">
      <c r="A1832" s="255"/>
      <c r="B1832" s="246"/>
      <c r="C1832" s="96"/>
      <c r="D1832" s="335">
        <v>4300</v>
      </c>
      <c r="E1832" s="90"/>
      <c r="F1832" s="87" t="s">
        <v>878</v>
      </c>
      <c r="G1832" s="91">
        <v>438</v>
      </c>
      <c r="H1832" s="91">
        <v>437</v>
      </c>
      <c r="I1832" s="193">
        <f t="shared" si="83"/>
        <v>99.77168949771689</v>
      </c>
      <c r="J1832" s="93" t="s">
        <v>741</v>
      </c>
      <c r="K1832" s="93"/>
      <c r="L1832" s="94"/>
    </row>
    <row r="1833" spans="1:12" s="97" customFormat="1" ht="31.5" customHeight="1">
      <c r="A1833" s="255"/>
      <c r="B1833" s="246"/>
      <c r="C1833" s="96"/>
      <c r="D1833" s="88">
        <v>6050</v>
      </c>
      <c r="E1833" s="90"/>
      <c r="F1833" s="87" t="s">
        <v>879</v>
      </c>
      <c r="G1833" s="91">
        <v>204430</v>
      </c>
      <c r="H1833" s="91">
        <v>204429</v>
      </c>
      <c r="I1833" s="193">
        <f t="shared" si="83"/>
        <v>99.99951083500464</v>
      </c>
      <c r="J1833" s="93" t="s">
        <v>880</v>
      </c>
      <c r="K1833" s="93"/>
      <c r="L1833" s="94"/>
    </row>
    <row r="1834" spans="1:12" s="95" customFormat="1" ht="17.25" customHeight="1">
      <c r="A1834" s="255"/>
      <c r="B1834" s="246"/>
      <c r="C1834" s="60">
        <v>90013</v>
      </c>
      <c r="D1834" s="59"/>
      <c r="E1834" s="61"/>
      <c r="F1834" s="58" t="s">
        <v>881</v>
      </c>
      <c r="G1834" s="49">
        <f>SUM(G1835:G1836)</f>
        <v>33362</v>
      </c>
      <c r="H1834" s="49">
        <f>SUM(H1835:H1836)</f>
        <v>33212</v>
      </c>
      <c r="I1834" s="191">
        <f t="shared" si="83"/>
        <v>99.55038666746599</v>
      </c>
      <c r="J1834" s="103"/>
      <c r="K1834" s="103"/>
      <c r="L1834" s="94"/>
    </row>
    <row r="1835" spans="1:12" s="97" customFormat="1" ht="21" customHeight="1">
      <c r="A1835" s="255"/>
      <c r="B1835" s="246"/>
      <c r="C1835" s="129"/>
      <c r="D1835" s="88">
        <v>4210</v>
      </c>
      <c r="E1835" s="90"/>
      <c r="F1835" s="87" t="s">
        <v>882</v>
      </c>
      <c r="G1835" s="91">
        <v>1952</v>
      </c>
      <c r="H1835" s="91">
        <v>1952</v>
      </c>
      <c r="I1835" s="193">
        <f t="shared" si="83"/>
        <v>100</v>
      </c>
      <c r="J1835" s="93" t="s">
        <v>883</v>
      </c>
      <c r="K1835" s="93"/>
      <c r="L1835" s="94"/>
    </row>
    <row r="1836" spans="1:12" s="95" customFormat="1" ht="30.75" customHeight="1">
      <c r="A1836" s="255"/>
      <c r="B1836" s="246"/>
      <c r="C1836" s="104"/>
      <c r="D1836" s="88">
        <v>4300</v>
      </c>
      <c r="E1836" s="90"/>
      <c r="F1836" s="87" t="s">
        <v>884</v>
      </c>
      <c r="G1836" s="91">
        <v>31410</v>
      </c>
      <c r="H1836" s="91">
        <v>31260</v>
      </c>
      <c r="I1836" s="193">
        <f t="shared" si="83"/>
        <v>99.52244508118434</v>
      </c>
      <c r="J1836" s="93" t="s">
        <v>885</v>
      </c>
      <c r="K1836" s="93"/>
      <c r="L1836" s="94"/>
    </row>
    <row r="1837" spans="1:12" s="95" customFormat="1" ht="18" customHeight="1">
      <c r="A1837" s="255"/>
      <c r="B1837" s="246"/>
      <c r="C1837" s="60">
        <v>90015</v>
      </c>
      <c r="D1837" s="59"/>
      <c r="E1837" s="61"/>
      <c r="F1837" s="58" t="s">
        <v>886</v>
      </c>
      <c r="G1837" s="49">
        <f>SUM(G1838:G1848)</f>
        <v>1857634</v>
      </c>
      <c r="H1837" s="49">
        <f>SUM(H1838:H1848)</f>
        <v>1814443</v>
      </c>
      <c r="I1837" s="191">
        <f t="shared" si="83"/>
        <v>97.67494565667941</v>
      </c>
      <c r="J1837" s="103"/>
      <c r="K1837" s="103"/>
      <c r="L1837" s="94"/>
    </row>
    <row r="1838" spans="1:12" s="97" customFormat="1" ht="17.25" customHeight="1">
      <c r="A1838" s="117"/>
      <c r="B1838" s="239"/>
      <c r="C1838" s="126"/>
      <c r="D1838" s="88">
        <v>4210</v>
      </c>
      <c r="E1838" s="90"/>
      <c r="F1838" s="87" t="s">
        <v>887</v>
      </c>
      <c r="G1838" s="91">
        <v>11359</v>
      </c>
      <c r="H1838" s="91">
        <v>11318</v>
      </c>
      <c r="I1838" s="193">
        <f t="shared" si="83"/>
        <v>99.63905273351527</v>
      </c>
      <c r="J1838" s="93" t="s">
        <v>741</v>
      </c>
      <c r="K1838" s="93"/>
      <c r="L1838" s="94"/>
    </row>
    <row r="1839" spans="1:12" s="95" customFormat="1" ht="18" customHeight="1">
      <c r="A1839" s="255"/>
      <c r="B1839" s="246"/>
      <c r="C1839" s="96"/>
      <c r="D1839" s="88">
        <v>4260</v>
      </c>
      <c r="E1839" s="90"/>
      <c r="F1839" s="87" t="s">
        <v>888</v>
      </c>
      <c r="G1839" s="91">
        <v>880420</v>
      </c>
      <c r="H1839" s="91">
        <v>880028</v>
      </c>
      <c r="I1839" s="193">
        <f t="shared" si="83"/>
        <v>99.955475795643</v>
      </c>
      <c r="J1839" s="93" t="s">
        <v>889</v>
      </c>
      <c r="K1839" s="93"/>
      <c r="L1839" s="94"/>
    </row>
    <row r="1840" spans="1:12" s="97" customFormat="1" ht="30" customHeight="1">
      <c r="A1840" s="255"/>
      <c r="B1840" s="246"/>
      <c r="C1840" s="96"/>
      <c r="D1840" s="88">
        <v>4270</v>
      </c>
      <c r="E1840" s="90"/>
      <c r="F1840" s="121" t="s">
        <v>890</v>
      </c>
      <c r="G1840" s="91">
        <v>669048</v>
      </c>
      <c r="H1840" s="91">
        <v>634438</v>
      </c>
      <c r="I1840" s="192">
        <f t="shared" si="83"/>
        <v>94.82697803446091</v>
      </c>
      <c r="J1840" s="93" t="s">
        <v>891</v>
      </c>
      <c r="K1840" s="93"/>
      <c r="L1840" s="94"/>
    </row>
    <row r="1841" spans="1:12" s="95" customFormat="1" ht="20.25" customHeight="1">
      <c r="A1841" s="255"/>
      <c r="B1841" s="246"/>
      <c r="C1841" s="336"/>
      <c r="D1841" s="88">
        <v>4270</v>
      </c>
      <c r="E1841" s="90"/>
      <c r="F1841" s="121" t="s">
        <v>892</v>
      </c>
      <c r="G1841" s="122">
        <v>26441</v>
      </c>
      <c r="H1841" s="122">
        <v>26441</v>
      </c>
      <c r="I1841" s="256">
        <f t="shared" si="83"/>
        <v>100</v>
      </c>
      <c r="J1841" s="93" t="s">
        <v>747</v>
      </c>
      <c r="K1841" s="93"/>
      <c r="L1841" s="320"/>
    </row>
    <row r="1842" spans="1:12" s="95" customFormat="1" ht="18" customHeight="1">
      <c r="A1842" s="255"/>
      <c r="B1842" s="246"/>
      <c r="C1842" s="96"/>
      <c r="D1842" s="88">
        <v>4270</v>
      </c>
      <c r="E1842" s="90"/>
      <c r="F1842" s="121" t="s">
        <v>893</v>
      </c>
      <c r="G1842" s="122">
        <v>77446</v>
      </c>
      <c r="H1842" s="122">
        <v>77445</v>
      </c>
      <c r="I1842" s="256">
        <f t="shared" si="83"/>
        <v>99.998708777729</v>
      </c>
      <c r="J1842" s="93" t="s">
        <v>747</v>
      </c>
      <c r="K1842" s="93"/>
      <c r="L1842" s="94"/>
    </row>
    <row r="1843" spans="1:12" s="95" customFormat="1" ht="18" customHeight="1">
      <c r="A1843" s="255"/>
      <c r="B1843" s="246"/>
      <c r="C1843" s="96"/>
      <c r="D1843" s="88">
        <v>4270</v>
      </c>
      <c r="E1843" s="90"/>
      <c r="F1843" s="121" t="s">
        <v>894</v>
      </c>
      <c r="G1843" s="122">
        <v>18029</v>
      </c>
      <c r="H1843" s="122">
        <v>17948</v>
      </c>
      <c r="I1843" s="256">
        <f t="shared" si="83"/>
        <v>99.55072383382328</v>
      </c>
      <c r="J1843" s="93" t="s">
        <v>747</v>
      </c>
      <c r="K1843" s="93"/>
      <c r="L1843" s="94"/>
    </row>
    <row r="1844" spans="1:12" s="95" customFormat="1" ht="44.25" customHeight="1">
      <c r="A1844" s="255"/>
      <c r="B1844" s="246"/>
      <c r="C1844" s="96"/>
      <c r="D1844" s="88">
        <v>4270</v>
      </c>
      <c r="E1844" s="90"/>
      <c r="F1844" s="121" t="s">
        <v>895</v>
      </c>
      <c r="G1844" s="122">
        <v>10370</v>
      </c>
      <c r="H1844" s="122">
        <v>10370</v>
      </c>
      <c r="I1844" s="256">
        <f t="shared" si="83"/>
        <v>100</v>
      </c>
      <c r="J1844" s="93" t="s">
        <v>747</v>
      </c>
      <c r="K1844" s="93"/>
      <c r="L1844" s="94"/>
    </row>
    <row r="1845" spans="1:12" s="95" customFormat="1" ht="17.25" customHeight="1">
      <c r="A1845" s="255"/>
      <c r="B1845" s="246"/>
      <c r="C1845" s="96"/>
      <c r="D1845" s="88">
        <v>4270</v>
      </c>
      <c r="E1845" s="90"/>
      <c r="F1845" s="121" t="s">
        <v>826</v>
      </c>
      <c r="G1845" s="122">
        <v>7000</v>
      </c>
      <c r="H1845" s="122">
        <v>0</v>
      </c>
      <c r="I1845" s="256">
        <f t="shared" si="83"/>
        <v>0</v>
      </c>
      <c r="J1845" s="93" t="s">
        <v>896</v>
      </c>
      <c r="K1845" s="93"/>
      <c r="L1845" s="94"/>
    </row>
    <row r="1846" spans="1:12" s="95" customFormat="1" ht="18" customHeight="1">
      <c r="A1846" s="255"/>
      <c r="B1846" s="246"/>
      <c r="C1846" s="96"/>
      <c r="D1846" s="88">
        <v>4270</v>
      </c>
      <c r="E1846" s="90"/>
      <c r="F1846" s="121" t="s">
        <v>897</v>
      </c>
      <c r="G1846" s="122">
        <v>28771</v>
      </c>
      <c r="H1846" s="122">
        <v>28771</v>
      </c>
      <c r="I1846" s="256">
        <f t="shared" si="83"/>
        <v>100</v>
      </c>
      <c r="J1846" s="93" t="s">
        <v>747</v>
      </c>
      <c r="K1846" s="93"/>
      <c r="L1846" s="94"/>
    </row>
    <row r="1847" spans="1:12" s="95" customFormat="1" ht="18" customHeight="1">
      <c r="A1847" s="255"/>
      <c r="B1847" s="246"/>
      <c r="C1847" s="96"/>
      <c r="D1847" s="88">
        <v>4270</v>
      </c>
      <c r="E1847" s="90"/>
      <c r="F1847" s="87" t="s">
        <v>860</v>
      </c>
      <c r="G1847" s="91">
        <v>20000</v>
      </c>
      <c r="H1847" s="91">
        <v>18936</v>
      </c>
      <c r="I1847" s="193">
        <f t="shared" si="83"/>
        <v>94.67999999999999</v>
      </c>
      <c r="J1847" s="98" t="s">
        <v>792</v>
      </c>
      <c r="K1847" s="98"/>
      <c r="L1847" s="94"/>
    </row>
    <row r="1848" spans="1:12" s="95" customFormat="1" ht="30.75" customHeight="1">
      <c r="A1848" s="255"/>
      <c r="B1848" s="246"/>
      <c r="C1848" s="96"/>
      <c r="D1848" s="88">
        <v>6050</v>
      </c>
      <c r="E1848" s="90"/>
      <c r="F1848" s="121" t="s">
        <v>898</v>
      </c>
      <c r="G1848" s="122">
        <v>108750</v>
      </c>
      <c r="H1848" s="122">
        <v>108748</v>
      </c>
      <c r="I1848" s="256">
        <f t="shared" si="83"/>
        <v>99.99816091954023</v>
      </c>
      <c r="J1848" s="93" t="s">
        <v>741</v>
      </c>
      <c r="K1848" s="93"/>
      <c r="L1848" s="94"/>
    </row>
    <row r="1849" spans="1:12" s="95" customFormat="1" ht="18" customHeight="1">
      <c r="A1849" s="255"/>
      <c r="B1849" s="246"/>
      <c r="C1849" s="96">
        <v>90017</v>
      </c>
      <c r="D1849" s="59"/>
      <c r="E1849" s="61"/>
      <c r="F1849" s="58" t="s">
        <v>899</v>
      </c>
      <c r="G1849" s="49">
        <f>SUM(G1850)</f>
        <v>50000</v>
      </c>
      <c r="H1849" s="49">
        <f>SUM(H1850)</f>
        <v>50000</v>
      </c>
      <c r="I1849" s="191">
        <f t="shared" si="83"/>
        <v>100</v>
      </c>
      <c r="J1849" s="103"/>
      <c r="K1849" s="103"/>
      <c r="L1849" s="94"/>
    </row>
    <row r="1850" spans="1:12" s="95" customFormat="1" ht="16.5" customHeight="1">
      <c r="A1850" s="255"/>
      <c r="B1850" s="246"/>
      <c r="C1850" s="96"/>
      <c r="D1850" s="88">
        <v>6010</v>
      </c>
      <c r="E1850" s="90"/>
      <c r="F1850" s="87" t="s">
        <v>900</v>
      </c>
      <c r="G1850" s="91">
        <v>50000</v>
      </c>
      <c r="H1850" s="91">
        <v>50000</v>
      </c>
      <c r="I1850" s="193">
        <f t="shared" si="83"/>
        <v>100</v>
      </c>
      <c r="J1850" s="93" t="s">
        <v>747</v>
      </c>
      <c r="K1850" s="93"/>
      <c r="L1850" s="94"/>
    </row>
    <row r="1851" spans="1:12" s="95" customFormat="1" ht="17.25" customHeight="1">
      <c r="A1851" s="255"/>
      <c r="B1851" s="246"/>
      <c r="C1851" s="60">
        <v>90095</v>
      </c>
      <c r="D1851" s="59"/>
      <c r="E1851" s="61"/>
      <c r="F1851" s="58" t="s">
        <v>697</v>
      </c>
      <c r="G1851" s="49">
        <f>SUM(G1852:G1868)</f>
        <v>178527</v>
      </c>
      <c r="H1851" s="49">
        <f>SUM(H1852:H1868)</f>
        <v>178343</v>
      </c>
      <c r="I1851" s="191">
        <f t="shared" si="83"/>
        <v>99.89693435726808</v>
      </c>
      <c r="J1851" s="103"/>
      <c r="K1851" s="103"/>
      <c r="L1851" s="94"/>
    </row>
    <row r="1852" spans="1:12" s="97" customFormat="1" ht="18" customHeight="1">
      <c r="A1852" s="255"/>
      <c r="B1852" s="246"/>
      <c r="C1852" s="129"/>
      <c r="D1852" s="88">
        <v>4210</v>
      </c>
      <c r="E1852" s="90"/>
      <c r="F1852" s="87" t="s">
        <v>901</v>
      </c>
      <c r="G1852" s="91">
        <v>17763</v>
      </c>
      <c r="H1852" s="91">
        <v>17763</v>
      </c>
      <c r="I1852" s="193">
        <f t="shared" si="83"/>
        <v>100</v>
      </c>
      <c r="J1852" s="93" t="s">
        <v>747</v>
      </c>
      <c r="K1852" s="93"/>
      <c r="L1852" s="94"/>
    </row>
    <row r="1853" spans="1:12" s="97" customFormat="1" ht="18" customHeight="1">
      <c r="A1853" s="255"/>
      <c r="B1853" s="246"/>
      <c r="C1853" s="130"/>
      <c r="D1853" s="88">
        <v>4260</v>
      </c>
      <c r="E1853" s="90"/>
      <c r="F1853" s="87" t="s">
        <v>902</v>
      </c>
      <c r="G1853" s="91">
        <v>200</v>
      </c>
      <c r="H1853" s="91">
        <v>150</v>
      </c>
      <c r="I1853" s="193">
        <f t="shared" si="83"/>
        <v>75</v>
      </c>
      <c r="J1853" s="93" t="s">
        <v>903</v>
      </c>
      <c r="K1853" s="93"/>
      <c r="L1853" s="94"/>
    </row>
    <row r="1854" spans="1:12" s="97" customFormat="1" ht="57" customHeight="1">
      <c r="A1854" s="255"/>
      <c r="B1854" s="246"/>
      <c r="C1854" s="130"/>
      <c r="D1854" s="88">
        <v>4270</v>
      </c>
      <c r="E1854" s="90"/>
      <c r="F1854" s="87" t="s">
        <v>904</v>
      </c>
      <c r="G1854" s="91">
        <v>12200</v>
      </c>
      <c r="H1854" s="91">
        <v>12200</v>
      </c>
      <c r="I1854" s="192">
        <f t="shared" si="83"/>
        <v>100</v>
      </c>
      <c r="J1854" s="93" t="s">
        <v>747</v>
      </c>
      <c r="K1854" s="93"/>
      <c r="L1854" s="94"/>
    </row>
    <row r="1855" spans="1:12" s="97" customFormat="1" ht="30.75" customHeight="1">
      <c r="A1855" s="255"/>
      <c r="B1855" s="246"/>
      <c r="C1855" s="321">
        <f>SUM(H1854:H1861)</f>
        <v>89948</v>
      </c>
      <c r="D1855" s="88">
        <v>4270</v>
      </c>
      <c r="E1855" s="90"/>
      <c r="F1855" s="121" t="s">
        <v>905</v>
      </c>
      <c r="G1855" s="122">
        <v>8397</v>
      </c>
      <c r="H1855" s="122">
        <v>8397</v>
      </c>
      <c r="I1855" s="256">
        <f t="shared" si="83"/>
        <v>100</v>
      </c>
      <c r="J1855" s="93" t="s">
        <v>906</v>
      </c>
      <c r="K1855" s="93"/>
      <c r="L1855" s="320"/>
    </row>
    <row r="1856" spans="1:12" s="97" customFormat="1" ht="17.25" customHeight="1">
      <c r="A1856" s="255"/>
      <c r="B1856" s="246"/>
      <c r="C1856" s="321"/>
      <c r="D1856" s="88">
        <v>4270</v>
      </c>
      <c r="E1856" s="90">
        <f>SUM(H1854:H1861)</f>
        <v>89948</v>
      </c>
      <c r="F1856" s="121" t="s">
        <v>907</v>
      </c>
      <c r="G1856" s="122">
        <v>14890</v>
      </c>
      <c r="H1856" s="122">
        <v>14889</v>
      </c>
      <c r="I1856" s="256">
        <f t="shared" si="83"/>
        <v>99.99328408327737</v>
      </c>
      <c r="J1856" s="93" t="s">
        <v>747</v>
      </c>
      <c r="K1856" s="93"/>
      <c r="L1856" s="94"/>
    </row>
    <row r="1857" spans="1:12" s="97" customFormat="1" ht="19.5" customHeight="1">
      <c r="A1857" s="255"/>
      <c r="B1857" s="246"/>
      <c r="C1857" s="130"/>
      <c r="D1857" s="88">
        <v>4270</v>
      </c>
      <c r="E1857" s="90"/>
      <c r="F1857" s="121" t="s">
        <v>908</v>
      </c>
      <c r="G1857" s="122">
        <v>24721</v>
      </c>
      <c r="H1857" s="122">
        <v>24721</v>
      </c>
      <c r="I1857" s="256">
        <f t="shared" si="83"/>
        <v>100</v>
      </c>
      <c r="J1857" s="93" t="s">
        <v>747</v>
      </c>
      <c r="K1857" s="93"/>
      <c r="L1857" s="94"/>
    </row>
    <row r="1858" spans="1:12" s="97" customFormat="1" ht="18.75" customHeight="1">
      <c r="A1858" s="117"/>
      <c r="B1858" s="275"/>
      <c r="C1858" s="334"/>
      <c r="D1858" s="88">
        <v>4270</v>
      </c>
      <c r="E1858" s="90"/>
      <c r="F1858" s="87" t="s">
        <v>909</v>
      </c>
      <c r="G1858" s="91">
        <v>12000</v>
      </c>
      <c r="H1858" s="91">
        <v>11941</v>
      </c>
      <c r="I1858" s="193">
        <f t="shared" si="83"/>
        <v>99.50833333333333</v>
      </c>
      <c r="J1858" s="93" t="s">
        <v>747</v>
      </c>
      <c r="K1858" s="93"/>
      <c r="L1858" s="94"/>
    </row>
    <row r="1859" spans="1:12" s="97" customFormat="1" ht="43.5" customHeight="1">
      <c r="A1859" s="255"/>
      <c r="B1859" s="257"/>
      <c r="C1859" s="334"/>
      <c r="D1859" s="88">
        <v>4270</v>
      </c>
      <c r="E1859" s="90"/>
      <c r="F1859" s="87" t="s">
        <v>910</v>
      </c>
      <c r="G1859" s="91">
        <v>11534</v>
      </c>
      <c r="H1859" s="91">
        <v>11533</v>
      </c>
      <c r="I1859" s="193">
        <f t="shared" si="83"/>
        <v>99.99132998092595</v>
      </c>
      <c r="J1859" s="93" t="s">
        <v>741</v>
      </c>
      <c r="K1859" s="93"/>
      <c r="L1859" s="94"/>
    </row>
    <row r="1860" spans="1:12" s="97" customFormat="1" ht="16.5" customHeight="1">
      <c r="A1860" s="255"/>
      <c r="B1860" s="257"/>
      <c r="C1860" s="334"/>
      <c r="D1860" s="88">
        <v>4270</v>
      </c>
      <c r="E1860" s="90"/>
      <c r="F1860" s="121" t="s">
        <v>911</v>
      </c>
      <c r="G1860" s="122">
        <v>1320</v>
      </c>
      <c r="H1860" s="122">
        <v>1318</v>
      </c>
      <c r="I1860" s="193">
        <f t="shared" si="83"/>
        <v>99.84848484848486</v>
      </c>
      <c r="J1860" s="93" t="s">
        <v>747</v>
      </c>
      <c r="K1860" s="93"/>
      <c r="L1860" s="94"/>
    </row>
    <row r="1861" spans="1:12" s="97" customFormat="1" ht="16.5" customHeight="1">
      <c r="A1861" s="255"/>
      <c r="B1861" s="246"/>
      <c r="C1861" s="130"/>
      <c r="D1861" s="88">
        <v>4270</v>
      </c>
      <c r="E1861" s="90"/>
      <c r="F1861" s="121" t="s">
        <v>912</v>
      </c>
      <c r="G1861" s="122">
        <v>4950</v>
      </c>
      <c r="H1861" s="122">
        <v>4949</v>
      </c>
      <c r="I1861" s="256">
        <f t="shared" si="83"/>
        <v>99.97979797979798</v>
      </c>
      <c r="J1861" s="93" t="s">
        <v>741</v>
      </c>
      <c r="K1861" s="93"/>
      <c r="L1861" s="94"/>
    </row>
    <row r="1862" spans="1:12" s="97" customFormat="1" ht="30" customHeight="1">
      <c r="A1862" s="255"/>
      <c r="B1862" s="246"/>
      <c r="C1862" s="130"/>
      <c r="D1862" s="335">
        <v>4270</v>
      </c>
      <c r="E1862" s="337"/>
      <c r="F1862" s="121" t="s">
        <v>913</v>
      </c>
      <c r="G1862" s="122">
        <v>782</v>
      </c>
      <c r="H1862" s="122">
        <v>782</v>
      </c>
      <c r="I1862" s="256">
        <f t="shared" si="83"/>
        <v>100</v>
      </c>
      <c r="J1862" s="93" t="s">
        <v>741</v>
      </c>
      <c r="K1862" s="93"/>
      <c r="L1862" s="94"/>
    </row>
    <row r="1863" spans="1:12" s="97" customFormat="1" ht="17.25" customHeight="1">
      <c r="A1863" s="255"/>
      <c r="B1863" s="246"/>
      <c r="C1863" s="130"/>
      <c r="D1863" s="88">
        <v>4300</v>
      </c>
      <c r="E1863" s="90"/>
      <c r="F1863" s="121" t="s">
        <v>914</v>
      </c>
      <c r="G1863" s="122">
        <v>10637</v>
      </c>
      <c r="H1863" s="122">
        <v>10592</v>
      </c>
      <c r="I1863" s="256">
        <f t="shared" si="83"/>
        <v>99.5769483877033</v>
      </c>
      <c r="J1863" s="93" t="s">
        <v>915</v>
      </c>
      <c r="K1863" s="93"/>
      <c r="L1863" s="94"/>
    </row>
    <row r="1864" spans="1:12" s="97" customFormat="1" ht="31.5" customHeight="1">
      <c r="A1864" s="255"/>
      <c r="B1864" s="246"/>
      <c r="C1864" s="130"/>
      <c r="D1864" s="88">
        <v>4300</v>
      </c>
      <c r="E1864" s="90"/>
      <c r="F1864" s="121" t="s">
        <v>916</v>
      </c>
      <c r="G1864" s="122">
        <v>1000</v>
      </c>
      <c r="H1864" s="122">
        <v>976</v>
      </c>
      <c r="I1864" s="256">
        <f t="shared" si="83"/>
        <v>97.6</v>
      </c>
      <c r="J1864" s="93" t="s">
        <v>917</v>
      </c>
      <c r="K1864" s="93"/>
      <c r="L1864" s="94"/>
    </row>
    <row r="1865" spans="1:12" s="97" customFormat="1" ht="31.5" customHeight="1">
      <c r="A1865" s="255"/>
      <c r="B1865" s="246"/>
      <c r="C1865" s="130"/>
      <c r="D1865" s="88">
        <v>4300</v>
      </c>
      <c r="E1865" s="90"/>
      <c r="F1865" s="87" t="s">
        <v>918</v>
      </c>
      <c r="G1865" s="91">
        <v>44280</v>
      </c>
      <c r="H1865" s="91">
        <v>44280</v>
      </c>
      <c r="I1865" s="193">
        <f aca="true" t="shared" si="84" ref="I1865:I1882">H1865/G1865*100</f>
        <v>100</v>
      </c>
      <c r="J1865" s="93" t="s">
        <v>919</v>
      </c>
      <c r="K1865" s="93"/>
      <c r="L1865" s="94"/>
    </row>
    <row r="1866" spans="1:12" s="97" customFormat="1" ht="18" customHeight="1">
      <c r="A1866" s="255"/>
      <c r="B1866" s="246"/>
      <c r="C1866" s="130"/>
      <c r="D1866" s="88">
        <v>4300</v>
      </c>
      <c r="E1866" s="90"/>
      <c r="F1866" s="87" t="s">
        <v>920</v>
      </c>
      <c r="G1866" s="91">
        <v>6954</v>
      </c>
      <c r="H1866" s="91">
        <v>6954</v>
      </c>
      <c r="I1866" s="193">
        <f t="shared" si="84"/>
        <v>100</v>
      </c>
      <c r="J1866" s="93" t="s">
        <v>921</v>
      </c>
      <c r="K1866" s="93"/>
      <c r="L1866" s="94"/>
    </row>
    <row r="1867" spans="1:12" s="97" customFormat="1" ht="17.25" customHeight="1">
      <c r="A1867" s="338"/>
      <c r="B1867" s="45"/>
      <c r="C1867" s="94"/>
      <c r="D1867" s="339">
        <v>4590</v>
      </c>
      <c r="E1867" s="330"/>
      <c r="F1867" s="87" t="s">
        <v>922</v>
      </c>
      <c r="G1867" s="91">
        <v>1000</v>
      </c>
      <c r="H1867" s="91">
        <v>1000</v>
      </c>
      <c r="I1867" s="193">
        <f t="shared" si="84"/>
        <v>100</v>
      </c>
      <c r="J1867" s="93"/>
      <c r="K1867" s="93"/>
      <c r="L1867" s="320"/>
    </row>
    <row r="1868" spans="1:12" s="9" customFormat="1" ht="19.5" customHeight="1">
      <c r="A1868" s="340"/>
      <c r="B1868" s="340"/>
      <c r="C1868" s="340"/>
      <c r="D1868" s="340">
        <v>6050</v>
      </c>
      <c r="E1868" s="340"/>
      <c r="F1868" s="87" t="s">
        <v>923</v>
      </c>
      <c r="G1868" s="120">
        <v>5899</v>
      </c>
      <c r="H1868" s="120">
        <v>5898</v>
      </c>
      <c r="I1868" s="193">
        <f t="shared" si="84"/>
        <v>99.98304797423292</v>
      </c>
      <c r="J1868" s="98" t="s">
        <v>921</v>
      </c>
      <c r="K1868" s="98"/>
      <c r="L1868" s="7"/>
    </row>
    <row r="1869" spans="1:12" s="95" customFormat="1" ht="18" customHeight="1">
      <c r="A1869" s="255"/>
      <c r="B1869" s="257"/>
      <c r="C1869" s="60">
        <v>92109</v>
      </c>
      <c r="D1869" s="59"/>
      <c r="E1869" s="61"/>
      <c r="F1869" s="100" t="s">
        <v>611</v>
      </c>
      <c r="G1869" s="101">
        <f>SUM(G1870:G1871)</f>
        <v>125000</v>
      </c>
      <c r="H1869" s="101">
        <f>SUM(H1870:H1871)</f>
        <v>120956</v>
      </c>
      <c r="I1869" s="305">
        <f t="shared" si="84"/>
        <v>96.7648</v>
      </c>
      <c r="J1869" s="103"/>
      <c r="K1869" s="103"/>
      <c r="L1869" s="94"/>
    </row>
    <row r="1870" spans="1:12" s="97" customFormat="1" ht="19.5" customHeight="1">
      <c r="A1870" s="117"/>
      <c r="B1870" s="275"/>
      <c r="C1870" s="284"/>
      <c r="D1870" s="88">
        <v>4270</v>
      </c>
      <c r="E1870" s="90"/>
      <c r="F1870" s="87" t="s">
        <v>924</v>
      </c>
      <c r="G1870" s="91">
        <v>114000</v>
      </c>
      <c r="H1870" s="91">
        <v>109956</v>
      </c>
      <c r="I1870" s="193">
        <f t="shared" si="84"/>
        <v>96.45263157894736</v>
      </c>
      <c r="J1870" s="93" t="s">
        <v>747</v>
      </c>
      <c r="K1870" s="93"/>
      <c r="L1870" s="94"/>
    </row>
    <row r="1871" spans="1:12" s="95" customFormat="1" ht="19.5" customHeight="1">
      <c r="A1871" s="255"/>
      <c r="B1871" s="257"/>
      <c r="C1871" s="89"/>
      <c r="D1871" s="88">
        <v>4270</v>
      </c>
      <c r="E1871" s="90"/>
      <c r="F1871" s="87" t="s">
        <v>925</v>
      </c>
      <c r="G1871" s="91">
        <v>11000</v>
      </c>
      <c r="H1871" s="91">
        <v>11000</v>
      </c>
      <c r="I1871" s="193">
        <f t="shared" si="84"/>
        <v>100</v>
      </c>
      <c r="J1871" s="93" t="s">
        <v>747</v>
      </c>
      <c r="K1871" s="93"/>
      <c r="L1871" s="94"/>
    </row>
    <row r="1872" spans="1:12" s="95" customFormat="1" ht="15" customHeight="1">
      <c r="A1872" s="188"/>
      <c r="B1872" s="281"/>
      <c r="C1872" s="60">
        <v>92116</v>
      </c>
      <c r="D1872" s="59"/>
      <c r="E1872" s="61"/>
      <c r="F1872" s="58" t="s">
        <v>668</v>
      </c>
      <c r="G1872" s="49">
        <f>SUM(G1873)</f>
        <v>102962</v>
      </c>
      <c r="H1872" s="49">
        <f>SUM(H1873)</f>
        <v>102961</v>
      </c>
      <c r="I1872" s="191">
        <f t="shared" si="84"/>
        <v>99.99902876789494</v>
      </c>
      <c r="J1872" s="103"/>
      <c r="K1872" s="103"/>
      <c r="L1872" s="94"/>
    </row>
    <row r="1873" spans="1:12" s="95" customFormat="1" ht="44.25" customHeight="1">
      <c r="A1873" s="255"/>
      <c r="B1873" s="257"/>
      <c r="C1873" s="309"/>
      <c r="D1873" s="88">
        <v>4270</v>
      </c>
      <c r="E1873" s="90"/>
      <c r="F1873" s="87" t="s">
        <v>926</v>
      </c>
      <c r="G1873" s="91">
        <v>102962</v>
      </c>
      <c r="H1873" s="91">
        <v>102961</v>
      </c>
      <c r="I1873" s="193">
        <f t="shared" si="84"/>
        <v>99.99902876789494</v>
      </c>
      <c r="J1873" s="93" t="s">
        <v>741</v>
      </c>
      <c r="K1873" s="93"/>
      <c r="L1873" s="94"/>
    </row>
    <row r="1874" spans="1:12" s="95" customFormat="1" ht="15.75" customHeight="1">
      <c r="A1874" s="338"/>
      <c r="B1874" s="45"/>
      <c r="C1874" s="318">
        <v>92120</v>
      </c>
      <c r="D1874" s="59"/>
      <c r="E1874" s="61"/>
      <c r="F1874" s="58" t="s">
        <v>598</v>
      </c>
      <c r="G1874" s="49">
        <f>SUM(G1875:G1876)</f>
        <v>8411</v>
      </c>
      <c r="H1874" s="49">
        <f>SUM(H1875:H1876)</f>
        <v>8411</v>
      </c>
      <c r="I1874" s="191">
        <f t="shared" si="84"/>
        <v>100</v>
      </c>
      <c r="J1874" s="103"/>
      <c r="K1874" s="103"/>
      <c r="L1874" s="94"/>
    </row>
    <row r="1875" spans="1:12" s="95" customFormat="1" ht="18" customHeight="1">
      <c r="A1875" s="338"/>
      <c r="B1875" s="45"/>
      <c r="C1875" s="318"/>
      <c r="D1875" s="88">
        <v>6050</v>
      </c>
      <c r="E1875" s="90"/>
      <c r="F1875" s="87" t="s">
        <v>927</v>
      </c>
      <c r="G1875" s="91">
        <v>3852</v>
      </c>
      <c r="H1875" s="91">
        <v>3852</v>
      </c>
      <c r="I1875" s="193">
        <f t="shared" si="84"/>
        <v>100</v>
      </c>
      <c r="J1875" s="93" t="s">
        <v>741</v>
      </c>
      <c r="K1875" s="93"/>
      <c r="L1875" s="94"/>
    </row>
    <row r="1876" spans="1:12" s="12" customFormat="1" ht="19.5" customHeight="1">
      <c r="A1876" s="340"/>
      <c r="B1876" s="340"/>
      <c r="C1876" s="340"/>
      <c r="D1876" s="180">
        <v>6050</v>
      </c>
      <c r="E1876" s="182"/>
      <c r="F1876" s="87" t="s">
        <v>928</v>
      </c>
      <c r="G1876" s="120">
        <v>4559</v>
      </c>
      <c r="H1876" s="120">
        <v>4559</v>
      </c>
      <c r="I1876" s="193">
        <f t="shared" si="84"/>
        <v>100</v>
      </c>
      <c r="J1876" s="93" t="s">
        <v>921</v>
      </c>
      <c r="K1876" s="93"/>
      <c r="L1876" s="7"/>
    </row>
    <row r="1877" spans="1:12" s="95" customFormat="1" ht="17.25" customHeight="1">
      <c r="A1877" s="255"/>
      <c r="B1877" s="257"/>
      <c r="C1877" s="60">
        <v>92601</v>
      </c>
      <c r="D1877" s="59"/>
      <c r="E1877" s="61"/>
      <c r="F1877" s="58" t="s">
        <v>929</v>
      </c>
      <c r="G1877" s="49">
        <f>SUM(G1878:G1879)</f>
        <v>5970537</v>
      </c>
      <c r="H1877" s="49">
        <f>SUM(H1878:H1879)</f>
        <v>4053926</v>
      </c>
      <c r="I1877" s="191">
        <f t="shared" si="84"/>
        <v>67.8988506393981</v>
      </c>
      <c r="J1877" s="103"/>
      <c r="K1877" s="103"/>
      <c r="L1877" s="94"/>
    </row>
    <row r="1878" spans="1:12" s="97" customFormat="1" ht="30" customHeight="1">
      <c r="A1878" s="117"/>
      <c r="B1878" s="275"/>
      <c r="C1878" s="333"/>
      <c r="D1878" s="88">
        <v>6050</v>
      </c>
      <c r="E1878" s="90"/>
      <c r="F1878" s="87" t="s">
        <v>930</v>
      </c>
      <c r="G1878" s="91">
        <v>286000</v>
      </c>
      <c r="H1878" s="91">
        <v>285996</v>
      </c>
      <c r="I1878" s="193">
        <f t="shared" si="84"/>
        <v>99.9986013986014</v>
      </c>
      <c r="J1878" s="93" t="s">
        <v>931</v>
      </c>
      <c r="K1878" s="93"/>
      <c r="L1878" s="94"/>
    </row>
    <row r="1879" spans="1:12" s="95" customFormat="1" ht="72" customHeight="1">
      <c r="A1879" s="255"/>
      <c r="B1879" s="257"/>
      <c r="C1879" s="309"/>
      <c r="D1879" s="88">
        <v>6050</v>
      </c>
      <c r="E1879" s="90"/>
      <c r="F1879" s="87" t="s">
        <v>932</v>
      </c>
      <c r="G1879" s="91">
        <v>5684537</v>
      </c>
      <c r="H1879" s="91">
        <v>3767930</v>
      </c>
      <c r="I1879" s="193">
        <f t="shared" si="84"/>
        <v>66.28385038218592</v>
      </c>
      <c r="J1879" s="93" t="s">
        <v>933</v>
      </c>
      <c r="K1879" s="93"/>
      <c r="L1879" s="94"/>
    </row>
    <row r="1880" spans="1:12" s="95" customFormat="1" ht="17.25" customHeight="1">
      <c r="A1880" s="255"/>
      <c r="B1880" s="257"/>
      <c r="C1880" s="309">
        <v>92695</v>
      </c>
      <c r="D1880" s="59"/>
      <c r="E1880" s="61"/>
      <c r="F1880" s="58" t="s">
        <v>676</v>
      </c>
      <c r="G1880" s="49">
        <f>SUM(G1881:G1882)</f>
        <v>44479</v>
      </c>
      <c r="H1880" s="49">
        <f>SUM(H1881:H1882)</f>
        <v>44478</v>
      </c>
      <c r="I1880" s="191">
        <f t="shared" si="84"/>
        <v>99.99775174801592</v>
      </c>
      <c r="J1880" s="103"/>
      <c r="K1880" s="103"/>
      <c r="L1880" s="94"/>
    </row>
    <row r="1881" spans="1:12" s="95" customFormat="1" ht="30.75" customHeight="1">
      <c r="A1881" s="255"/>
      <c r="B1881" s="257"/>
      <c r="C1881" s="309"/>
      <c r="D1881" s="88">
        <v>4270</v>
      </c>
      <c r="E1881" s="90"/>
      <c r="F1881" s="87" t="s">
        <v>934</v>
      </c>
      <c r="G1881" s="91">
        <v>29479</v>
      </c>
      <c r="H1881" s="91">
        <v>29479</v>
      </c>
      <c r="I1881" s="193">
        <f t="shared" si="84"/>
        <v>100</v>
      </c>
      <c r="J1881" s="93" t="s">
        <v>741</v>
      </c>
      <c r="K1881" s="93"/>
      <c r="L1881" s="94"/>
    </row>
    <row r="1882" spans="1:12" s="97" customFormat="1" ht="18" customHeight="1">
      <c r="A1882" s="117"/>
      <c r="B1882" s="275"/>
      <c r="C1882" s="334"/>
      <c r="D1882" s="88">
        <v>4270</v>
      </c>
      <c r="E1882" s="90"/>
      <c r="F1882" s="87" t="s">
        <v>935</v>
      </c>
      <c r="G1882" s="91">
        <v>15000</v>
      </c>
      <c r="H1882" s="91">
        <v>14999</v>
      </c>
      <c r="I1882" s="193">
        <f t="shared" si="84"/>
        <v>99.99333333333334</v>
      </c>
      <c r="J1882" s="98" t="s">
        <v>936</v>
      </c>
      <c r="K1882" s="98"/>
      <c r="L1882" s="94"/>
    </row>
    <row r="1883" spans="1:12" s="97" customFormat="1" ht="17.25" customHeight="1">
      <c r="A1883" s="100"/>
      <c r="B1883" s="66"/>
      <c r="C1883" s="104"/>
      <c r="D1883" s="88"/>
      <c r="E1883" s="90"/>
      <c r="F1883" s="87"/>
      <c r="G1883" s="91"/>
      <c r="H1883" s="91"/>
      <c r="I1883" s="193"/>
      <c r="J1883" s="109"/>
      <c r="K1883" s="109"/>
      <c r="L1883" s="94"/>
    </row>
    <row r="1884" spans="1:12" s="82" customFormat="1" ht="15.75" customHeight="1">
      <c r="A1884" s="75" t="s">
        <v>937</v>
      </c>
      <c r="B1884" s="111"/>
      <c r="C1884" s="110"/>
      <c r="D1884" s="75"/>
      <c r="E1884" s="111"/>
      <c r="F1884" s="75" t="s">
        <v>938</v>
      </c>
      <c r="G1884" s="112">
        <f>SUM(G1885:G1896)/2</f>
        <v>772620</v>
      </c>
      <c r="H1884" s="112">
        <f>SUM(H1885:H1896)/2</f>
        <v>716848</v>
      </c>
      <c r="I1884" s="253">
        <f aca="true" t="shared" si="85" ref="I1884:I1896">H1884/G1884*100</f>
        <v>92.78144495353473</v>
      </c>
      <c r="J1884" s="81"/>
      <c r="K1884" s="81"/>
      <c r="L1884" s="7"/>
    </row>
    <row r="1885" spans="1:12" s="86" customFormat="1" ht="18" customHeight="1">
      <c r="A1885" s="188"/>
      <c r="B1885" s="281"/>
      <c r="C1885" s="60">
        <v>75020</v>
      </c>
      <c r="D1885" s="59"/>
      <c r="E1885" s="61"/>
      <c r="F1885" s="58" t="s">
        <v>939</v>
      </c>
      <c r="G1885" s="49">
        <f>SUM(G1886:G1887)</f>
        <v>682000</v>
      </c>
      <c r="H1885" s="49">
        <f>SUM(H1886:H1887)</f>
        <v>631336</v>
      </c>
      <c r="I1885" s="191">
        <f t="shared" si="85"/>
        <v>92.57126099706745</v>
      </c>
      <c r="J1885" s="84"/>
      <c r="K1885" s="84"/>
      <c r="L1885" s="85"/>
    </row>
    <row r="1886" spans="1:12" s="97" customFormat="1" ht="21" customHeight="1">
      <c r="A1886" s="255"/>
      <c r="B1886" s="257"/>
      <c r="C1886" s="129"/>
      <c r="D1886" s="88">
        <v>4210</v>
      </c>
      <c r="E1886" s="90"/>
      <c r="F1886" s="87" t="s">
        <v>31</v>
      </c>
      <c r="G1886" s="91">
        <v>462000</v>
      </c>
      <c r="H1886" s="91">
        <v>411741</v>
      </c>
      <c r="I1886" s="193">
        <f t="shared" si="85"/>
        <v>89.12142857142857</v>
      </c>
      <c r="J1886" s="93" t="s">
        <v>940</v>
      </c>
      <c r="K1886" s="93"/>
      <c r="L1886" s="94"/>
    </row>
    <row r="1887" spans="1:12" s="95" customFormat="1" ht="19.5" customHeight="1">
      <c r="A1887" s="255"/>
      <c r="B1887" s="257"/>
      <c r="C1887" s="104"/>
      <c r="D1887" s="88">
        <v>4300</v>
      </c>
      <c r="E1887" s="90"/>
      <c r="F1887" s="87" t="s">
        <v>41</v>
      </c>
      <c r="G1887" s="91">
        <v>220000</v>
      </c>
      <c r="H1887" s="91">
        <v>219595</v>
      </c>
      <c r="I1887" s="193">
        <f t="shared" si="85"/>
        <v>99.81590909090909</v>
      </c>
      <c r="J1887" s="93" t="s">
        <v>941</v>
      </c>
      <c r="K1887" s="93"/>
      <c r="L1887" s="94"/>
    </row>
    <row r="1888" spans="1:12" s="95" customFormat="1" ht="21" customHeight="1">
      <c r="A1888" s="255"/>
      <c r="B1888" s="257"/>
      <c r="C1888" s="277">
        <v>75095</v>
      </c>
      <c r="D1888" s="59"/>
      <c r="E1888" s="61"/>
      <c r="F1888" s="58" t="s">
        <v>722</v>
      </c>
      <c r="G1888" s="49">
        <f>SUM(G1889:G1892)</f>
        <v>9620</v>
      </c>
      <c r="H1888" s="49">
        <f>SUM(H1889:H1892)</f>
        <v>9619</v>
      </c>
      <c r="I1888" s="191">
        <f t="shared" si="85"/>
        <v>99.98960498960498</v>
      </c>
      <c r="J1888" s="103"/>
      <c r="K1888" s="103"/>
      <c r="L1888" s="94"/>
    </row>
    <row r="1889" spans="1:12" s="97" customFormat="1" ht="24" customHeight="1">
      <c r="A1889" s="117"/>
      <c r="B1889" s="275"/>
      <c r="C1889" s="341"/>
      <c r="D1889" s="88">
        <v>4110</v>
      </c>
      <c r="E1889" s="90"/>
      <c r="F1889" s="87" t="s">
        <v>620</v>
      </c>
      <c r="G1889" s="91">
        <v>789</v>
      </c>
      <c r="H1889" s="91">
        <v>788</v>
      </c>
      <c r="I1889" s="193">
        <f t="shared" si="85"/>
        <v>99.87325728770595</v>
      </c>
      <c r="J1889" s="98" t="s">
        <v>942</v>
      </c>
      <c r="K1889" s="98"/>
      <c r="L1889" s="94"/>
    </row>
    <row r="1890" spans="1:12" s="97" customFormat="1" ht="20.25" customHeight="1">
      <c r="A1890" s="117"/>
      <c r="B1890" s="275"/>
      <c r="C1890" s="341"/>
      <c r="D1890" s="88">
        <v>4120</v>
      </c>
      <c r="E1890" s="90"/>
      <c r="F1890" s="87" t="s">
        <v>30</v>
      </c>
      <c r="G1890" s="91">
        <v>112</v>
      </c>
      <c r="H1890" s="91">
        <v>112</v>
      </c>
      <c r="I1890" s="193">
        <f t="shared" si="85"/>
        <v>100</v>
      </c>
      <c r="J1890" s="98"/>
      <c r="K1890" s="98"/>
      <c r="L1890" s="94"/>
    </row>
    <row r="1891" spans="1:12" s="97" customFormat="1" ht="33.75" customHeight="1">
      <c r="A1891" s="117"/>
      <c r="B1891" s="275"/>
      <c r="C1891" s="341"/>
      <c r="D1891" s="88">
        <v>4210</v>
      </c>
      <c r="E1891" s="90"/>
      <c r="F1891" s="121" t="s">
        <v>31</v>
      </c>
      <c r="G1891" s="122">
        <v>3172</v>
      </c>
      <c r="H1891" s="122">
        <v>3172</v>
      </c>
      <c r="I1891" s="256">
        <f t="shared" si="85"/>
        <v>100</v>
      </c>
      <c r="J1891" s="93" t="s">
        <v>943</v>
      </c>
      <c r="K1891" s="93"/>
      <c r="L1891" s="94"/>
    </row>
    <row r="1892" spans="1:12" s="95" customFormat="1" ht="39" customHeight="1">
      <c r="A1892" s="255"/>
      <c r="B1892" s="257"/>
      <c r="C1892" s="309"/>
      <c r="D1892" s="88">
        <v>4300</v>
      </c>
      <c r="E1892" s="90"/>
      <c r="F1892" s="121" t="s">
        <v>41</v>
      </c>
      <c r="G1892" s="122">
        <v>5547</v>
      </c>
      <c r="H1892" s="122">
        <v>5547</v>
      </c>
      <c r="I1892" s="256">
        <f t="shared" si="85"/>
        <v>100</v>
      </c>
      <c r="J1892" s="93"/>
      <c r="K1892" s="93"/>
      <c r="L1892" s="94"/>
    </row>
    <row r="1893" spans="1:12" s="95" customFormat="1" ht="31.5" customHeight="1">
      <c r="A1893" s="255"/>
      <c r="B1893" s="257"/>
      <c r="C1893" s="60">
        <v>75647</v>
      </c>
      <c r="D1893" s="59"/>
      <c r="E1893" s="61"/>
      <c r="F1893" s="58" t="s">
        <v>944</v>
      </c>
      <c r="G1893" s="49">
        <f>SUM(G1894)</f>
        <v>80000</v>
      </c>
      <c r="H1893" s="49">
        <f>SUM(H1894)</f>
        <v>75232</v>
      </c>
      <c r="I1893" s="191">
        <f t="shared" si="85"/>
        <v>94.04</v>
      </c>
      <c r="J1893" s="103"/>
      <c r="K1893" s="103"/>
      <c r="L1893" s="94"/>
    </row>
    <row r="1894" spans="1:12" s="95" customFormat="1" ht="18" customHeight="1">
      <c r="A1894" s="100"/>
      <c r="B1894" s="68"/>
      <c r="C1894" s="309"/>
      <c r="D1894" s="88">
        <v>4300</v>
      </c>
      <c r="E1894" s="90"/>
      <c r="F1894" s="87" t="s">
        <v>41</v>
      </c>
      <c r="G1894" s="91">
        <v>80000</v>
      </c>
      <c r="H1894" s="91">
        <v>75232</v>
      </c>
      <c r="I1894" s="193">
        <f t="shared" si="85"/>
        <v>94.04</v>
      </c>
      <c r="J1894" s="93" t="s">
        <v>945</v>
      </c>
      <c r="K1894" s="93"/>
      <c r="L1894" s="94"/>
    </row>
    <row r="1895" spans="1:12" s="95" customFormat="1" ht="15" customHeight="1">
      <c r="A1895" s="188"/>
      <c r="B1895" s="281"/>
      <c r="C1895" s="60">
        <v>75814</v>
      </c>
      <c r="D1895" s="59"/>
      <c r="E1895" s="61"/>
      <c r="F1895" s="58" t="s">
        <v>607</v>
      </c>
      <c r="G1895" s="49">
        <f>SUM(G1896)</f>
        <v>1000</v>
      </c>
      <c r="H1895" s="49">
        <f>SUM(H1896)</f>
        <v>661</v>
      </c>
      <c r="I1895" s="191">
        <f t="shared" si="85"/>
        <v>66.10000000000001</v>
      </c>
      <c r="J1895" s="103"/>
      <c r="K1895" s="103"/>
      <c r="L1895" s="94"/>
    </row>
    <row r="1896" spans="1:12" s="97" customFormat="1" ht="58.5" customHeight="1">
      <c r="A1896" s="100"/>
      <c r="B1896" s="68"/>
      <c r="C1896" s="241"/>
      <c r="D1896" s="88">
        <v>3030</v>
      </c>
      <c r="E1896" s="90"/>
      <c r="F1896" s="87" t="s">
        <v>515</v>
      </c>
      <c r="G1896" s="91">
        <v>1000</v>
      </c>
      <c r="H1896" s="91">
        <v>661</v>
      </c>
      <c r="I1896" s="193">
        <f t="shared" si="85"/>
        <v>66.10000000000001</v>
      </c>
      <c r="J1896" s="98" t="s">
        <v>946</v>
      </c>
      <c r="K1896" s="98"/>
      <c r="L1896" s="94"/>
    </row>
    <row r="1897" spans="1:12" s="97" customFormat="1" ht="17.25" customHeight="1">
      <c r="A1897" s="100"/>
      <c r="B1897" s="66"/>
      <c r="C1897" s="104"/>
      <c r="D1897" s="88"/>
      <c r="E1897" s="90"/>
      <c r="F1897" s="87"/>
      <c r="G1897" s="91"/>
      <c r="H1897" s="91"/>
      <c r="I1897" s="193"/>
      <c r="J1897" s="109"/>
      <c r="K1897" s="109"/>
      <c r="L1897" s="94"/>
    </row>
    <row r="1898" spans="1:12" s="82" customFormat="1" ht="18" customHeight="1">
      <c r="A1898" s="76" t="s">
        <v>947</v>
      </c>
      <c r="B1898" s="78"/>
      <c r="C1898" s="77"/>
      <c r="D1898" s="76"/>
      <c r="E1898" s="78"/>
      <c r="F1898" s="76" t="s">
        <v>948</v>
      </c>
      <c r="G1898" s="79">
        <f>SUM(G1899,G1902,G1904,G1919,G1921,G1929,G1932)</f>
        <v>2865554</v>
      </c>
      <c r="H1898" s="79">
        <f>SUM(H1899,H1902,H1904,H1919,H1921,H1929,H1932)</f>
        <v>2855713</v>
      </c>
      <c r="I1898" s="253">
        <f aca="true" t="shared" si="86" ref="I1898:I1928">H1898/G1898*100</f>
        <v>99.65657600589624</v>
      </c>
      <c r="J1898" s="81"/>
      <c r="K1898" s="81"/>
      <c r="L1898" s="7"/>
    </row>
    <row r="1899" spans="1:12" s="86" customFormat="1" ht="18" customHeight="1">
      <c r="A1899" s="188"/>
      <c r="B1899" s="281"/>
      <c r="C1899" s="60">
        <v>85111</v>
      </c>
      <c r="D1899" s="59"/>
      <c r="E1899" s="37"/>
      <c r="F1899" s="58" t="s">
        <v>844</v>
      </c>
      <c r="G1899" s="49">
        <f>SUM(G1900:G1901)</f>
        <v>1772040</v>
      </c>
      <c r="H1899" s="49">
        <f>SUM(H1900:H1901)</f>
        <v>1772039</v>
      </c>
      <c r="I1899" s="191">
        <f t="shared" si="86"/>
        <v>99.99994356786529</v>
      </c>
      <c r="J1899" s="84"/>
      <c r="K1899" s="84"/>
      <c r="L1899" s="85"/>
    </row>
    <row r="1900" spans="1:12" s="97" customFormat="1" ht="57.75" customHeight="1">
      <c r="A1900" s="255"/>
      <c r="B1900" s="257"/>
      <c r="C1900" s="334"/>
      <c r="D1900" s="88">
        <v>4160</v>
      </c>
      <c r="E1900" s="342"/>
      <c r="F1900" s="121" t="s">
        <v>949</v>
      </c>
      <c r="G1900" s="343">
        <v>1210000</v>
      </c>
      <c r="H1900" s="343">
        <v>1210000</v>
      </c>
      <c r="I1900" s="192">
        <f t="shared" si="86"/>
        <v>100</v>
      </c>
      <c r="J1900" s="344" t="s">
        <v>950</v>
      </c>
      <c r="K1900" s="344"/>
      <c r="L1900" s="94"/>
    </row>
    <row r="1901" spans="1:12" s="97" customFormat="1" ht="58.5" customHeight="1">
      <c r="A1901" s="255"/>
      <c r="B1901" s="257"/>
      <c r="C1901" s="334"/>
      <c r="D1901" s="88">
        <v>6220</v>
      </c>
      <c r="E1901" s="342"/>
      <c r="F1901" s="121" t="s">
        <v>951</v>
      </c>
      <c r="G1901" s="343">
        <v>562040</v>
      </c>
      <c r="H1901" s="343">
        <v>562039</v>
      </c>
      <c r="I1901" s="192">
        <f t="shared" si="86"/>
        <v>99.9998220767205</v>
      </c>
      <c r="J1901" s="344" t="s">
        <v>952</v>
      </c>
      <c r="K1901" s="344"/>
      <c r="L1901" s="94"/>
    </row>
    <row r="1902" spans="1:12" s="95" customFormat="1" ht="17.25" customHeight="1">
      <c r="A1902" s="255"/>
      <c r="B1902" s="257"/>
      <c r="C1902" s="142">
        <v>85121</v>
      </c>
      <c r="D1902" s="59"/>
      <c r="E1902" s="37"/>
      <c r="F1902" s="58" t="s">
        <v>953</v>
      </c>
      <c r="G1902" s="345">
        <f>SUM(G1903)</f>
        <v>300000</v>
      </c>
      <c r="H1902" s="345">
        <f>SUM(H1903)</f>
        <v>300000</v>
      </c>
      <c r="I1902" s="191">
        <f t="shared" si="86"/>
        <v>100</v>
      </c>
      <c r="J1902" s="346"/>
      <c r="K1902" s="346"/>
      <c r="L1902" s="94"/>
    </row>
    <row r="1903" spans="1:12" s="97" customFormat="1" ht="57" customHeight="1">
      <c r="A1903" s="255"/>
      <c r="B1903" s="257"/>
      <c r="C1903" s="334"/>
      <c r="D1903" s="88">
        <v>4160</v>
      </c>
      <c r="E1903" s="342"/>
      <c r="F1903" s="121" t="s">
        <v>949</v>
      </c>
      <c r="G1903" s="343">
        <v>300000</v>
      </c>
      <c r="H1903" s="343">
        <v>300000</v>
      </c>
      <c r="I1903" s="256">
        <f t="shared" si="86"/>
        <v>100</v>
      </c>
      <c r="J1903" s="344" t="s">
        <v>954</v>
      </c>
      <c r="K1903" s="344"/>
      <c r="L1903" s="94"/>
    </row>
    <row r="1904" spans="1:12" s="95" customFormat="1" ht="15.75" customHeight="1">
      <c r="A1904" s="255"/>
      <c r="B1904" s="257"/>
      <c r="C1904" s="60">
        <v>85154</v>
      </c>
      <c r="D1904" s="254"/>
      <c r="E1904" s="347"/>
      <c r="F1904" s="58" t="s">
        <v>135</v>
      </c>
      <c r="G1904" s="345">
        <f>SUM(G1905:G1906,G1910,G1913:G1918)</f>
        <v>331218</v>
      </c>
      <c r="H1904" s="345">
        <f>SUM(H1905:H1906,H1910,H1913:H1918)</f>
        <v>325737</v>
      </c>
      <c r="I1904" s="191">
        <f t="shared" si="86"/>
        <v>98.34519863050922</v>
      </c>
      <c r="J1904" s="346"/>
      <c r="K1904" s="346"/>
      <c r="L1904" s="94"/>
    </row>
    <row r="1905" spans="1:12" s="95" customFormat="1" ht="61.5" customHeight="1">
      <c r="A1905" s="255"/>
      <c r="B1905" s="257"/>
      <c r="C1905" s="96"/>
      <c r="D1905" s="88">
        <v>2570</v>
      </c>
      <c r="E1905" s="342"/>
      <c r="F1905" s="87" t="s">
        <v>599</v>
      </c>
      <c r="G1905" s="348">
        <v>45400</v>
      </c>
      <c r="H1905" s="348">
        <v>45400</v>
      </c>
      <c r="I1905" s="192">
        <f t="shared" si="86"/>
        <v>100</v>
      </c>
      <c r="J1905" s="349" t="s">
        <v>955</v>
      </c>
      <c r="K1905" s="349"/>
      <c r="L1905" s="94"/>
    </row>
    <row r="1906" spans="1:12" s="95" customFormat="1" ht="43.5" customHeight="1">
      <c r="A1906" s="255"/>
      <c r="B1906" s="257"/>
      <c r="C1906" s="96"/>
      <c r="D1906" s="140">
        <v>2820</v>
      </c>
      <c r="E1906" s="350"/>
      <c r="F1906" s="121" t="s">
        <v>956</v>
      </c>
      <c r="G1906" s="343">
        <f>SUM(G1907:G1909)</f>
        <v>125871</v>
      </c>
      <c r="H1906" s="343">
        <f>SUM(H1907:H1909)</f>
        <v>125752</v>
      </c>
      <c r="I1906" s="283">
        <f t="shared" si="86"/>
        <v>99.90545876333707</v>
      </c>
      <c r="J1906" s="351" t="s">
        <v>957</v>
      </c>
      <c r="K1906" s="351"/>
      <c r="L1906" s="94"/>
    </row>
    <row r="1907" spans="1:12" s="95" customFormat="1" ht="46.5" customHeight="1">
      <c r="A1907" s="255"/>
      <c r="B1907" s="257"/>
      <c r="C1907" s="96"/>
      <c r="D1907" s="88"/>
      <c r="E1907" s="352"/>
      <c r="F1907" s="353" t="s">
        <v>958</v>
      </c>
      <c r="G1907" s="354">
        <v>46000</v>
      </c>
      <c r="H1907" s="355">
        <v>45936</v>
      </c>
      <c r="I1907" s="308">
        <f t="shared" si="86"/>
        <v>99.86086956521739</v>
      </c>
      <c r="J1907" s="356" t="s">
        <v>959</v>
      </c>
      <c r="K1907" s="356"/>
      <c r="L1907" s="94"/>
    </row>
    <row r="1908" spans="1:12" s="95" customFormat="1" ht="61.5" customHeight="1">
      <c r="A1908" s="255"/>
      <c r="B1908" s="257"/>
      <c r="C1908" s="96"/>
      <c r="D1908" s="88"/>
      <c r="E1908" s="350"/>
      <c r="F1908" s="357" t="s">
        <v>960</v>
      </c>
      <c r="G1908" s="358">
        <v>49816</v>
      </c>
      <c r="H1908" s="358">
        <v>49816</v>
      </c>
      <c r="I1908" s="287">
        <f t="shared" si="86"/>
        <v>100</v>
      </c>
      <c r="J1908" s="359" t="s">
        <v>961</v>
      </c>
      <c r="K1908" s="359"/>
      <c r="L1908" s="94"/>
    </row>
    <row r="1909" spans="1:12" s="95" customFormat="1" ht="45.75" customHeight="1">
      <c r="A1909" s="255"/>
      <c r="B1909" s="257"/>
      <c r="C1909" s="96"/>
      <c r="D1909" s="88"/>
      <c r="E1909" s="360"/>
      <c r="F1909" s="361" t="s">
        <v>962</v>
      </c>
      <c r="G1909" s="362">
        <v>30055</v>
      </c>
      <c r="H1909" s="362">
        <v>30000</v>
      </c>
      <c r="I1909" s="256">
        <f t="shared" si="86"/>
        <v>99.81700216270171</v>
      </c>
      <c r="J1909" s="359" t="s">
        <v>963</v>
      </c>
      <c r="K1909" s="359"/>
      <c r="L1909" s="94"/>
    </row>
    <row r="1910" spans="1:12" s="95" customFormat="1" ht="57" customHeight="1">
      <c r="A1910" s="255"/>
      <c r="B1910" s="257"/>
      <c r="C1910" s="96"/>
      <c r="D1910" s="140">
        <v>2830</v>
      </c>
      <c r="E1910" s="360"/>
      <c r="F1910" s="119" t="s">
        <v>964</v>
      </c>
      <c r="G1910" s="363">
        <f>SUM(G1911:G1912)</f>
        <v>25665</v>
      </c>
      <c r="H1910" s="363">
        <f>SUM(H1911:H1912)</f>
        <v>22808</v>
      </c>
      <c r="I1910" s="192">
        <f t="shared" si="86"/>
        <v>88.868108318722</v>
      </c>
      <c r="J1910" s="351" t="s">
        <v>957</v>
      </c>
      <c r="K1910" s="351"/>
      <c r="L1910" s="94"/>
    </row>
    <row r="1911" spans="1:12" s="95" customFormat="1" ht="45.75" customHeight="1">
      <c r="A1911" s="255"/>
      <c r="B1911" s="257"/>
      <c r="C1911" s="96"/>
      <c r="D1911" s="140">
        <v>2830</v>
      </c>
      <c r="E1911" s="360"/>
      <c r="F1911" s="364" t="s">
        <v>965</v>
      </c>
      <c r="G1911" s="354">
        <v>17808</v>
      </c>
      <c r="H1911" s="354">
        <v>17808</v>
      </c>
      <c r="I1911" s="365">
        <f t="shared" si="86"/>
        <v>100</v>
      </c>
      <c r="J1911" s="356" t="s">
        <v>966</v>
      </c>
      <c r="K1911" s="356"/>
      <c r="L1911" s="94"/>
    </row>
    <row r="1912" spans="1:12" s="95" customFormat="1" ht="30.75" customHeight="1">
      <c r="A1912" s="255"/>
      <c r="B1912" s="257"/>
      <c r="C1912" s="96"/>
      <c r="D1912" s="140">
        <v>2830</v>
      </c>
      <c r="E1912" s="360"/>
      <c r="F1912" s="366" t="s">
        <v>967</v>
      </c>
      <c r="G1912" s="343">
        <v>7857</v>
      </c>
      <c r="H1912" s="343">
        <v>5000</v>
      </c>
      <c r="I1912" s="283">
        <f t="shared" si="86"/>
        <v>63.63752068219423</v>
      </c>
      <c r="J1912" s="359" t="s">
        <v>968</v>
      </c>
      <c r="K1912" s="359"/>
      <c r="L1912" s="94"/>
    </row>
    <row r="1913" spans="1:12" s="95" customFormat="1" ht="18" customHeight="1">
      <c r="A1913" s="255"/>
      <c r="B1913" s="257"/>
      <c r="C1913" s="96"/>
      <c r="D1913" s="88">
        <v>3030</v>
      </c>
      <c r="E1913" s="360"/>
      <c r="F1913" s="121" t="s">
        <v>515</v>
      </c>
      <c r="G1913" s="343">
        <v>18200</v>
      </c>
      <c r="H1913" s="367">
        <v>17840</v>
      </c>
      <c r="I1913" s="256">
        <f t="shared" si="86"/>
        <v>98.02197802197801</v>
      </c>
      <c r="J1913" s="344" t="s">
        <v>969</v>
      </c>
      <c r="K1913" s="344"/>
      <c r="L1913" s="94"/>
    </row>
    <row r="1914" spans="1:12" s="95" customFormat="1" ht="15.75" customHeight="1">
      <c r="A1914" s="255"/>
      <c r="B1914" s="257"/>
      <c r="C1914" s="96"/>
      <c r="D1914" s="88">
        <v>4110</v>
      </c>
      <c r="E1914" s="342"/>
      <c r="F1914" s="121" t="s">
        <v>28</v>
      </c>
      <c r="G1914" s="343">
        <v>1450</v>
      </c>
      <c r="H1914" s="343">
        <v>1279</v>
      </c>
      <c r="I1914" s="256">
        <f t="shared" si="86"/>
        <v>88.20689655172413</v>
      </c>
      <c r="J1914" s="344" t="s">
        <v>970</v>
      </c>
      <c r="K1914" s="344"/>
      <c r="L1914" s="94"/>
    </row>
    <row r="1915" spans="1:12" s="95" customFormat="1" ht="18" customHeight="1">
      <c r="A1915" s="255"/>
      <c r="B1915" s="257"/>
      <c r="C1915" s="96"/>
      <c r="D1915" s="127">
        <v>4120</v>
      </c>
      <c r="E1915" s="342"/>
      <c r="F1915" s="87" t="s">
        <v>30</v>
      </c>
      <c r="G1915" s="348">
        <v>220</v>
      </c>
      <c r="H1915" s="348">
        <v>192</v>
      </c>
      <c r="I1915" s="193">
        <f t="shared" si="86"/>
        <v>87.27272727272727</v>
      </c>
      <c r="J1915" s="344" t="s">
        <v>970</v>
      </c>
      <c r="K1915" s="344"/>
      <c r="L1915" s="94"/>
    </row>
    <row r="1916" spans="1:12" s="97" customFormat="1" ht="130.5" customHeight="1">
      <c r="A1916" s="255"/>
      <c r="B1916" s="257"/>
      <c r="C1916" s="96"/>
      <c r="D1916" s="88">
        <v>4210</v>
      </c>
      <c r="E1916" s="342"/>
      <c r="F1916" s="87" t="s">
        <v>31</v>
      </c>
      <c r="G1916" s="348">
        <v>15200</v>
      </c>
      <c r="H1916" s="348">
        <v>15141</v>
      </c>
      <c r="I1916" s="193">
        <f t="shared" si="86"/>
        <v>99.61184210526316</v>
      </c>
      <c r="J1916" s="349" t="s">
        <v>971</v>
      </c>
      <c r="K1916" s="349"/>
      <c r="L1916" s="94"/>
    </row>
    <row r="1917" spans="1:12" s="95" customFormat="1" ht="128.25" customHeight="1">
      <c r="A1917" s="255"/>
      <c r="B1917" s="257"/>
      <c r="C1917" s="96"/>
      <c r="D1917" s="88">
        <v>4300</v>
      </c>
      <c r="E1917" s="342"/>
      <c r="F1917" s="121" t="s">
        <v>41</v>
      </c>
      <c r="G1917" s="343">
        <v>98772</v>
      </c>
      <c r="H1917" s="343">
        <v>97159</v>
      </c>
      <c r="I1917" s="256">
        <f t="shared" si="86"/>
        <v>98.36694609808447</v>
      </c>
      <c r="J1917" s="344" t="s">
        <v>972</v>
      </c>
      <c r="K1917" s="344"/>
      <c r="L1917" s="94"/>
    </row>
    <row r="1918" spans="1:12" s="97" customFormat="1" ht="17.25" customHeight="1">
      <c r="A1918" s="255"/>
      <c r="B1918" s="257"/>
      <c r="C1918" s="99"/>
      <c r="D1918" s="88">
        <v>4410</v>
      </c>
      <c r="E1918" s="342"/>
      <c r="F1918" s="87" t="s">
        <v>67</v>
      </c>
      <c r="G1918" s="348">
        <v>440</v>
      </c>
      <c r="H1918" s="348">
        <v>166</v>
      </c>
      <c r="I1918" s="193">
        <f t="shared" si="86"/>
        <v>37.72727272727273</v>
      </c>
      <c r="J1918" s="344" t="s">
        <v>973</v>
      </c>
      <c r="K1918" s="344"/>
      <c r="L1918" s="94"/>
    </row>
    <row r="1919" spans="1:12" s="95" customFormat="1" ht="16.5" customHeight="1">
      <c r="A1919" s="255"/>
      <c r="B1919" s="257"/>
      <c r="C1919" s="60">
        <v>85158</v>
      </c>
      <c r="D1919" s="59"/>
      <c r="E1919" s="37"/>
      <c r="F1919" s="58" t="s">
        <v>974</v>
      </c>
      <c r="G1919" s="345">
        <f>SUM(G1920)</f>
        <v>14203</v>
      </c>
      <c r="H1919" s="345">
        <f>SUM(H1920)</f>
        <v>14202</v>
      </c>
      <c r="I1919" s="191">
        <f t="shared" si="86"/>
        <v>99.99295923396465</v>
      </c>
      <c r="J1919" s="346"/>
      <c r="K1919" s="346"/>
      <c r="L1919" s="94"/>
    </row>
    <row r="1920" spans="1:12" s="95" customFormat="1" ht="18" customHeight="1">
      <c r="A1920" s="255"/>
      <c r="B1920" s="257"/>
      <c r="C1920" s="309"/>
      <c r="D1920" s="88">
        <v>4300</v>
      </c>
      <c r="E1920" s="342"/>
      <c r="F1920" s="87" t="s">
        <v>41</v>
      </c>
      <c r="G1920" s="348">
        <v>14203</v>
      </c>
      <c r="H1920" s="348">
        <v>14202</v>
      </c>
      <c r="I1920" s="193">
        <f t="shared" si="86"/>
        <v>99.99295923396465</v>
      </c>
      <c r="J1920" s="344" t="s">
        <v>975</v>
      </c>
      <c r="K1920" s="344"/>
      <c r="L1920" s="94"/>
    </row>
    <row r="1921" spans="1:12" s="95" customFormat="1" ht="15" customHeight="1">
      <c r="A1921" s="255"/>
      <c r="B1921" s="257"/>
      <c r="C1921" s="60">
        <v>85195</v>
      </c>
      <c r="D1921" s="59"/>
      <c r="E1921" s="37"/>
      <c r="F1921" s="58" t="s">
        <v>662</v>
      </c>
      <c r="G1921" s="345">
        <f>SUM(G1922:G1928)</f>
        <v>279333</v>
      </c>
      <c r="H1921" s="345">
        <f>SUM(H1922:H1928)</f>
        <v>275213</v>
      </c>
      <c r="I1921" s="191">
        <f t="shared" si="86"/>
        <v>98.52505790579701</v>
      </c>
      <c r="J1921" s="346"/>
      <c r="K1921" s="346"/>
      <c r="L1921" s="94"/>
    </row>
    <row r="1922" spans="1:12" s="97" customFormat="1" ht="126.75" customHeight="1">
      <c r="A1922" s="255"/>
      <c r="B1922" s="257"/>
      <c r="C1922" s="129"/>
      <c r="D1922" s="88">
        <v>2560</v>
      </c>
      <c r="E1922" s="342"/>
      <c r="F1922" s="87" t="s">
        <v>976</v>
      </c>
      <c r="G1922" s="348">
        <v>46504</v>
      </c>
      <c r="H1922" s="348">
        <v>46503</v>
      </c>
      <c r="I1922" s="193">
        <f t="shared" si="86"/>
        <v>99.99784964734216</v>
      </c>
      <c r="J1922" s="351" t="s">
        <v>977</v>
      </c>
      <c r="K1922" s="351"/>
      <c r="L1922" s="94"/>
    </row>
    <row r="1923" spans="1:12" s="97" customFormat="1" ht="57.75" customHeight="1">
      <c r="A1923" s="255"/>
      <c r="B1923" s="257"/>
      <c r="C1923" s="130"/>
      <c r="D1923" s="88">
        <v>2820</v>
      </c>
      <c r="E1923" s="342"/>
      <c r="F1923" s="121" t="s">
        <v>679</v>
      </c>
      <c r="G1923" s="343">
        <v>25500</v>
      </c>
      <c r="H1923" s="343">
        <v>25500</v>
      </c>
      <c r="I1923" s="256">
        <f t="shared" si="86"/>
        <v>100</v>
      </c>
      <c r="J1923" s="344" t="s">
        <v>978</v>
      </c>
      <c r="K1923" s="344"/>
      <c r="L1923" s="94"/>
    </row>
    <row r="1924" spans="1:12" s="95" customFormat="1" ht="75" customHeight="1">
      <c r="A1924" s="255"/>
      <c r="B1924" s="257"/>
      <c r="C1924" s="130"/>
      <c r="D1924" s="88">
        <v>4210</v>
      </c>
      <c r="E1924" s="342"/>
      <c r="F1924" s="87" t="s">
        <v>31</v>
      </c>
      <c r="G1924" s="348">
        <v>4500</v>
      </c>
      <c r="H1924" s="348">
        <v>4060</v>
      </c>
      <c r="I1924" s="193">
        <f t="shared" si="86"/>
        <v>90.22222222222223</v>
      </c>
      <c r="J1924" s="344" t="s">
        <v>979</v>
      </c>
      <c r="K1924" s="344"/>
      <c r="L1924" s="94"/>
    </row>
    <row r="1925" spans="1:12" s="95" customFormat="1" ht="61.5" customHeight="1">
      <c r="A1925" s="255"/>
      <c r="B1925" s="257"/>
      <c r="C1925" s="130"/>
      <c r="D1925" s="88">
        <v>4280</v>
      </c>
      <c r="E1925" s="342"/>
      <c r="F1925" s="121" t="s">
        <v>39</v>
      </c>
      <c r="G1925" s="343">
        <v>43535</v>
      </c>
      <c r="H1925" s="343">
        <v>40247</v>
      </c>
      <c r="I1925" s="256">
        <f t="shared" si="86"/>
        <v>92.44745606982887</v>
      </c>
      <c r="J1925" s="349" t="s">
        <v>980</v>
      </c>
      <c r="K1925" s="349"/>
      <c r="L1925" s="94"/>
    </row>
    <row r="1926" spans="1:12" s="138" customFormat="1" ht="59.25" customHeight="1">
      <c r="A1926" s="117"/>
      <c r="B1926" s="275"/>
      <c r="C1926" s="135"/>
      <c r="D1926" s="88">
        <v>4300</v>
      </c>
      <c r="E1926" s="342"/>
      <c r="F1926" s="121" t="s">
        <v>41</v>
      </c>
      <c r="G1926" s="343">
        <v>11290</v>
      </c>
      <c r="H1926" s="343">
        <v>10900</v>
      </c>
      <c r="I1926" s="283">
        <f t="shared" si="86"/>
        <v>96.54561558901683</v>
      </c>
      <c r="J1926" s="327" t="s">
        <v>981</v>
      </c>
      <c r="K1926" s="327"/>
      <c r="L1926" s="94"/>
    </row>
    <row r="1927" spans="1:12" s="138" customFormat="1" ht="30.75" customHeight="1">
      <c r="A1927" s="117"/>
      <c r="B1927" s="275"/>
      <c r="C1927" s="135"/>
      <c r="D1927" s="88">
        <v>4590</v>
      </c>
      <c r="E1927" s="342"/>
      <c r="F1927" s="121" t="s">
        <v>982</v>
      </c>
      <c r="G1927" s="343">
        <v>116365</v>
      </c>
      <c r="H1927" s="343">
        <v>116364</v>
      </c>
      <c r="I1927" s="283">
        <f t="shared" si="86"/>
        <v>99.99914063507069</v>
      </c>
      <c r="J1927" s="117" t="s">
        <v>983</v>
      </c>
      <c r="K1927" s="117"/>
      <c r="L1927" s="94"/>
    </row>
    <row r="1928" spans="1:12" s="138" customFormat="1" ht="18" customHeight="1">
      <c r="A1928" s="117"/>
      <c r="B1928" s="275"/>
      <c r="C1928" s="135"/>
      <c r="D1928" s="88">
        <v>4610</v>
      </c>
      <c r="E1928" s="342"/>
      <c r="F1928" s="121" t="s">
        <v>382</v>
      </c>
      <c r="G1928" s="343">
        <v>31639</v>
      </c>
      <c r="H1928" s="343">
        <v>31639</v>
      </c>
      <c r="I1928" s="283">
        <f t="shared" si="86"/>
        <v>100</v>
      </c>
      <c r="J1928" s="117" t="s">
        <v>984</v>
      </c>
      <c r="K1928" s="117"/>
      <c r="L1928" s="94"/>
    </row>
    <row r="1929" spans="1:12" s="95" customFormat="1" ht="17.25" customHeight="1">
      <c r="A1929" s="188"/>
      <c r="B1929" s="281"/>
      <c r="C1929" s="60">
        <v>85201</v>
      </c>
      <c r="D1929" s="59"/>
      <c r="E1929" s="37"/>
      <c r="F1929" s="58" t="s">
        <v>59</v>
      </c>
      <c r="G1929" s="345">
        <f>SUM(G1930:G1931)</f>
        <v>70660</v>
      </c>
      <c r="H1929" s="345">
        <f>SUM(H1930:H1931)</f>
        <v>70660</v>
      </c>
      <c r="I1929" s="191">
        <f aca="true" t="shared" si="87" ref="I1929:I1939">H1929/G1929*100</f>
        <v>100</v>
      </c>
      <c r="J1929" s="346"/>
      <c r="K1929" s="346"/>
      <c r="L1929" s="94"/>
    </row>
    <row r="1930" spans="1:12" s="97" customFormat="1" ht="59.25" customHeight="1">
      <c r="A1930" s="255"/>
      <c r="B1930" s="257"/>
      <c r="C1930" s="130"/>
      <c r="D1930" s="88">
        <v>2830</v>
      </c>
      <c r="E1930" s="342"/>
      <c r="F1930" s="121" t="s">
        <v>985</v>
      </c>
      <c r="G1930" s="343">
        <v>69840</v>
      </c>
      <c r="H1930" s="122">
        <v>69840</v>
      </c>
      <c r="I1930" s="256">
        <f t="shared" si="87"/>
        <v>100</v>
      </c>
      <c r="J1930" s="359" t="s">
        <v>986</v>
      </c>
      <c r="K1930" s="359"/>
      <c r="L1930" s="94"/>
    </row>
    <row r="1931" spans="1:12" s="97" customFormat="1" ht="30" customHeight="1">
      <c r="A1931" s="255"/>
      <c r="B1931" s="257"/>
      <c r="C1931" s="130"/>
      <c r="D1931" s="88">
        <v>4300</v>
      </c>
      <c r="E1931" s="342"/>
      <c r="F1931" s="121" t="s">
        <v>41</v>
      </c>
      <c r="G1931" s="343">
        <v>820</v>
      </c>
      <c r="H1931" s="122">
        <v>820</v>
      </c>
      <c r="I1931" s="256">
        <f t="shared" si="87"/>
        <v>100</v>
      </c>
      <c r="J1931" s="359" t="s">
        <v>987</v>
      </c>
      <c r="K1931" s="359"/>
      <c r="L1931" s="94"/>
    </row>
    <row r="1932" spans="1:12" s="95" customFormat="1" ht="16.5" customHeight="1">
      <c r="A1932" s="255"/>
      <c r="B1932" s="257"/>
      <c r="C1932" s="60">
        <v>85395</v>
      </c>
      <c r="D1932" s="59"/>
      <c r="E1932" s="37"/>
      <c r="F1932" s="58" t="s">
        <v>988</v>
      </c>
      <c r="G1932" s="345">
        <f>SUM(G1933:G1933,G1937:G1939)</f>
        <v>98100</v>
      </c>
      <c r="H1932" s="345">
        <f>SUM(H1933:H1933,H1937:H1939)</f>
        <v>97862</v>
      </c>
      <c r="I1932" s="191">
        <f t="shared" si="87"/>
        <v>99.75739041794087</v>
      </c>
      <c r="J1932" s="346"/>
      <c r="K1932" s="346"/>
      <c r="L1932" s="94"/>
    </row>
    <row r="1933" spans="1:12" s="97" customFormat="1" ht="45" customHeight="1">
      <c r="A1933" s="117"/>
      <c r="B1933" s="275"/>
      <c r="C1933" s="126"/>
      <c r="D1933" s="368">
        <v>2820</v>
      </c>
      <c r="E1933" s="352"/>
      <c r="F1933" s="87" t="s">
        <v>989</v>
      </c>
      <c r="G1933" s="348">
        <f>SUM(G1934:G1936)</f>
        <v>82200</v>
      </c>
      <c r="H1933" s="348">
        <f>SUM(H1934:H1936)</f>
        <v>82000</v>
      </c>
      <c r="I1933" s="192">
        <f t="shared" si="87"/>
        <v>99.7566909975669</v>
      </c>
      <c r="J1933" s="351" t="s">
        <v>990</v>
      </c>
      <c r="K1933" s="351"/>
      <c r="L1933" s="94"/>
    </row>
    <row r="1934" spans="1:12" s="97" customFormat="1" ht="48.75" customHeight="1">
      <c r="A1934" s="255"/>
      <c r="B1934" s="257"/>
      <c r="C1934" s="334"/>
      <c r="D1934" s="239"/>
      <c r="E1934" s="342"/>
      <c r="F1934" s="369" t="s">
        <v>991</v>
      </c>
      <c r="G1934" s="370">
        <v>10200</v>
      </c>
      <c r="H1934" s="370">
        <v>10000</v>
      </c>
      <c r="I1934" s="371">
        <f t="shared" si="87"/>
        <v>98.0392156862745</v>
      </c>
      <c r="J1934" s="344" t="s">
        <v>992</v>
      </c>
      <c r="K1934" s="344"/>
      <c r="L1934" s="94"/>
    </row>
    <row r="1935" spans="1:12" s="97" customFormat="1" ht="46.5" customHeight="1">
      <c r="A1935" s="255"/>
      <c r="B1935" s="257"/>
      <c r="C1935" s="334"/>
      <c r="D1935" s="239"/>
      <c r="E1935" s="342"/>
      <c r="F1935" s="369" t="s">
        <v>993</v>
      </c>
      <c r="G1935" s="370">
        <v>37000</v>
      </c>
      <c r="H1935" s="370">
        <v>37000</v>
      </c>
      <c r="I1935" s="371">
        <f t="shared" si="87"/>
        <v>100</v>
      </c>
      <c r="J1935" s="344" t="s">
        <v>994</v>
      </c>
      <c r="K1935" s="344"/>
      <c r="L1935" s="94"/>
    </row>
    <row r="1936" spans="1:12" s="97" customFormat="1" ht="32.25" customHeight="1">
      <c r="A1936" s="255"/>
      <c r="B1936" s="257"/>
      <c r="C1936" s="104"/>
      <c r="D1936" s="140"/>
      <c r="E1936" s="342"/>
      <c r="F1936" s="366" t="s">
        <v>995</v>
      </c>
      <c r="G1936" s="343">
        <v>35000</v>
      </c>
      <c r="H1936" s="343">
        <v>35000</v>
      </c>
      <c r="I1936" s="283">
        <f t="shared" si="87"/>
        <v>100</v>
      </c>
      <c r="J1936" s="344" t="s">
        <v>996</v>
      </c>
      <c r="K1936" s="344"/>
      <c r="L1936" s="94"/>
    </row>
    <row r="1937" spans="1:12" s="97" customFormat="1" ht="57" customHeight="1">
      <c r="A1937" s="255"/>
      <c r="B1937" s="257"/>
      <c r="C1937" s="334"/>
      <c r="D1937" s="140">
        <v>2830</v>
      </c>
      <c r="E1937" s="342"/>
      <c r="F1937" s="121" t="s">
        <v>985</v>
      </c>
      <c r="G1937" s="367">
        <v>11800</v>
      </c>
      <c r="H1937" s="343">
        <v>11800</v>
      </c>
      <c r="I1937" s="256">
        <f t="shared" si="87"/>
        <v>100</v>
      </c>
      <c r="J1937" s="359" t="s">
        <v>997</v>
      </c>
      <c r="K1937" s="359"/>
      <c r="L1937" s="94"/>
    </row>
    <row r="1938" spans="1:12" s="97" customFormat="1" ht="44.25" customHeight="1">
      <c r="A1938" s="255"/>
      <c r="B1938" s="257"/>
      <c r="C1938" s="334"/>
      <c r="D1938" s="140">
        <v>4210</v>
      </c>
      <c r="E1938" s="342"/>
      <c r="F1938" s="121" t="s">
        <v>31</v>
      </c>
      <c r="G1938" s="367">
        <v>1700</v>
      </c>
      <c r="H1938" s="343">
        <v>1670</v>
      </c>
      <c r="I1938" s="256">
        <f t="shared" si="87"/>
        <v>98.23529411764706</v>
      </c>
      <c r="J1938" s="349" t="s">
        <v>998</v>
      </c>
      <c r="K1938" s="349"/>
      <c r="L1938" s="94"/>
    </row>
    <row r="1939" spans="1:12" s="97" customFormat="1" ht="72" customHeight="1">
      <c r="A1939" s="255"/>
      <c r="B1939" s="257"/>
      <c r="C1939" s="130"/>
      <c r="D1939" s="372">
        <v>4300</v>
      </c>
      <c r="E1939" s="342"/>
      <c r="F1939" s="121" t="s">
        <v>41</v>
      </c>
      <c r="G1939" s="343">
        <v>2400</v>
      </c>
      <c r="H1939" s="343">
        <v>2392</v>
      </c>
      <c r="I1939" s="283">
        <f t="shared" si="87"/>
        <v>99.66666666666667</v>
      </c>
      <c r="J1939" s="373" t="s">
        <v>999</v>
      </c>
      <c r="K1939" s="373"/>
      <c r="L1939" s="94"/>
    </row>
    <row r="1940" spans="1:12" s="116" customFormat="1" ht="17.25" customHeight="1">
      <c r="A1940" s="87"/>
      <c r="B1940" s="87"/>
      <c r="C1940" s="118"/>
      <c r="D1940" s="87"/>
      <c r="E1940" s="119"/>
      <c r="F1940" s="87"/>
      <c r="G1940" s="91"/>
      <c r="H1940" s="91"/>
      <c r="I1940" s="91"/>
      <c r="J1940" s="109"/>
      <c r="K1940" s="109"/>
      <c r="L1940" s="85"/>
    </row>
    <row r="1941" spans="1:12" s="82" customFormat="1" ht="19.5" customHeight="1">
      <c r="A1941" s="75" t="s">
        <v>1000</v>
      </c>
      <c r="B1941" s="75"/>
      <c r="C1941" s="110"/>
      <c r="D1941" s="75"/>
      <c r="E1941" s="111"/>
      <c r="F1941" s="75" t="s">
        <v>1001</v>
      </c>
      <c r="G1941" s="112">
        <f>SUM(G1942:G1967)/2</f>
        <v>2433792</v>
      </c>
      <c r="H1941" s="112">
        <f>SUM(H1942:H1967)/2</f>
        <v>2429422</v>
      </c>
      <c r="I1941" s="253">
        <f aca="true" t="shared" si="88" ref="I1941:I1967">H1941/G1941*100</f>
        <v>99.82044480382875</v>
      </c>
      <c r="J1941" s="81"/>
      <c r="K1941" s="81"/>
      <c r="L1941" s="7"/>
    </row>
    <row r="1942" spans="1:12" s="86" customFormat="1" ht="18" customHeight="1">
      <c r="A1942" s="188"/>
      <c r="B1942" s="188"/>
      <c r="C1942" s="189">
        <v>80123</v>
      </c>
      <c r="D1942" s="58"/>
      <c r="E1942" s="190"/>
      <c r="F1942" s="58" t="s">
        <v>842</v>
      </c>
      <c r="G1942" s="49">
        <f>SUM(G1943:G1947)</f>
        <v>705537</v>
      </c>
      <c r="H1942" s="49">
        <f>SUM(H1943:H1947)</f>
        <v>704090</v>
      </c>
      <c r="I1942" s="291">
        <f t="shared" si="88"/>
        <v>99.79490799206845</v>
      </c>
      <c r="J1942" s="84"/>
      <c r="K1942" s="84"/>
      <c r="L1942" s="85"/>
    </row>
    <row r="1943" spans="1:12" s="116" customFormat="1" ht="30" customHeight="1">
      <c r="A1943" s="146"/>
      <c r="B1943" s="146"/>
      <c r="C1943" s="118"/>
      <c r="D1943" s="87">
        <v>4010</v>
      </c>
      <c r="E1943" s="119"/>
      <c r="F1943" s="87" t="s">
        <v>60</v>
      </c>
      <c r="G1943" s="91">
        <v>531663</v>
      </c>
      <c r="H1943" s="91">
        <v>530352</v>
      </c>
      <c r="I1943" s="193">
        <f t="shared" si="88"/>
        <v>99.75341522731505</v>
      </c>
      <c r="J1943" s="143" t="s">
        <v>209</v>
      </c>
      <c r="K1943" s="143"/>
      <c r="L1943" s="85"/>
    </row>
    <row r="1944" spans="1:12" s="116" customFormat="1" ht="17.25" customHeight="1">
      <c r="A1944" s="146"/>
      <c r="B1944" s="146"/>
      <c r="C1944" s="118"/>
      <c r="D1944" s="87">
        <v>4040</v>
      </c>
      <c r="E1944" s="119"/>
      <c r="F1944" s="87" t="s">
        <v>26</v>
      </c>
      <c r="G1944" s="91">
        <v>33908</v>
      </c>
      <c r="H1944" s="91">
        <v>33908</v>
      </c>
      <c r="I1944" s="193">
        <f t="shared" si="88"/>
        <v>100</v>
      </c>
      <c r="J1944" s="143" t="s">
        <v>210</v>
      </c>
      <c r="K1944" s="143"/>
      <c r="L1944" s="85"/>
    </row>
    <row r="1945" spans="1:12" s="116" customFormat="1" ht="18" customHeight="1">
      <c r="A1945" s="146"/>
      <c r="B1945" s="146"/>
      <c r="C1945" s="118"/>
      <c r="D1945" s="87">
        <v>4110</v>
      </c>
      <c r="E1945" s="119"/>
      <c r="F1945" s="87" t="s">
        <v>28</v>
      </c>
      <c r="G1945" s="91">
        <v>98843</v>
      </c>
      <c r="H1945" s="91">
        <v>98711</v>
      </c>
      <c r="I1945" s="192">
        <f t="shared" si="88"/>
        <v>99.86645488299627</v>
      </c>
      <c r="J1945" s="143" t="s">
        <v>95</v>
      </c>
      <c r="K1945" s="143"/>
      <c r="L1945" s="85"/>
    </row>
    <row r="1946" spans="1:12" s="116" customFormat="1" ht="18" customHeight="1">
      <c r="A1946" s="146"/>
      <c r="B1946" s="146"/>
      <c r="C1946" s="118"/>
      <c r="D1946" s="87">
        <v>4120</v>
      </c>
      <c r="E1946" s="119"/>
      <c r="F1946" s="87" t="s">
        <v>30</v>
      </c>
      <c r="G1946" s="91">
        <v>13241</v>
      </c>
      <c r="H1946" s="91">
        <v>13237</v>
      </c>
      <c r="I1946" s="192">
        <f t="shared" si="88"/>
        <v>99.969790801299</v>
      </c>
      <c r="J1946" s="143" t="s">
        <v>96</v>
      </c>
      <c r="K1946" s="143"/>
      <c r="L1946" s="85"/>
    </row>
    <row r="1947" spans="1:12" s="116" customFormat="1" ht="17.25" customHeight="1">
      <c r="A1947" s="146"/>
      <c r="B1947" s="146"/>
      <c r="C1947" s="118"/>
      <c r="D1947" s="87">
        <v>4440</v>
      </c>
      <c r="E1947" s="119"/>
      <c r="F1947" s="87" t="s">
        <v>47</v>
      </c>
      <c r="G1947" s="91">
        <v>27882</v>
      </c>
      <c r="H1947" s="91">
        <v>27882</v>
      </c>
      <c r="I1947" s="193">
        <f t="shared" si="88"/>
        <v>100</v>
      </c>
      <c r="J1947" s="143" t="s">
        <v>106</v>
      </c>
      <c r="K1947" s="143"/>
      <c r="L1947" s="85"/>
    </row>
    <row r="1948" spans="1:12" s="86" customFormat="1" ht="18.75" customHeight="1">
      <c r="A1948" s="188"/>
      <c r="B1948" s="254"/>
      <c r="C1948" s="60">
        <v>80130</v>
      </c>
      <c r="D1948" s="59"/>
      <c r="E1948" s="61"/>
      <c r="F1948" s="58" t="s">
        <v>187</v>
      </c>
      <c r="G1948" s="49">
        <f>SUM(G1949:G1963)</f>
        <v>1722155</v>
      </c>
      <c r="H1948" s="49">
        <f>SUM(H1949:H1963)</f>
        <v>1719432</v>
      </c>
      <c r="I1948" s="291">
        <f t="shared" si="88"/>
        <v>99.84188415096202</v>
      </c>
      <c r="J1948" s="93"/>
      <c r="K1948" s="93"/>
      <c r="L1948" s="85"/>
    </row>
    <row r="1949" spans="1:12" s="116" customFormat="1" ht="27.75" customHeight="1">
      <c r="A1949" s="117"/>
      <c r="B1949" s="239"/>
      <c r="C1949" s="115"/>
      <c r="D1949" s="88">
        <v>3020</v>
      </c>
      <c r="E1949" s="90"/>
      <c r="F1949" s="87" t="s">
        <v>91</v>
      </c>
      <c r="G1949" s="91">
        <v>24000</v>
      </c>
      <c r="H1949" s="91">
        <v>23979</v>
      </c>
      <c r="I1949" s="192">
        <f t="shared" si="88"/>
        <v>99.91250000000001</v>
      </c>
      <c r="J1949" s="143" t="s">
        <v>461</v>
      </c>
      <c r="K1949" s="143"/>
      <c r="L1949" s="85"/>
    </row>
    <row r="1950" spans="1:12" s="116" customFormat="1" ht="15" customHeight="1">
      <c r="A1950" s="117"/>
      <c r="B1950" s="275"/>
      <c r="C1950" s="126"/>
      <c r="D1950" s="127">
        <v>3030</v>
      </c>
      <c r="E1950" s="90"/>
      <c r="F1950" s="87" t="s">
        <v>515</v>
      </c>
      <c r="G1950" s="91">
        <v>662</v>
      </c>
      <c r="H1950" s="91">
        <v>662</v>
      </c>
      <c r="I1950" s="192">
        <f t="shared" si="88"/>
        <v>100</v>
      </c>
      <c r="J1950" s="143" t="s">
        <v>1002</v>
      </c>
      <c r="K1950" s="143"/>
      <c r="L1950" s="85"/>
    </row>
    <row r="1951" spans="1:12" s="97" customFormat="1" ht="30" customHeight="1">
      <c r="A1951" s="255"/>
      <c r="B1951" s="257"/>
      <c r="C1951" s="130"/>
      <c r="D1951" s="127">
        <v>4010</v>
      </c>
      <c r="E1951" s="90"/>
      <c r="F1951" s="87" t="s">
        <v>60</v>
      </c>
      <c r="G1951" s="91">
        <v>1122612</v>
      </c>
      <c r="H1951" s="91">
        <v>1121070</v>
      </c>
      <c r="I1951" s="192">
        <f t="shared" si="88"/>
        <v>99.86264176759201</v>
      </c>
      <c r="J1951" s="143" t="s">
        <v>209</v>
      </c>
      <c r="K1951" s="143"/>
      <c r="L1951" s="94"/>
    </row>
    <row r="1952" spans="1:12" s="97" customFormat="1" ht="17.25" customHeight="1">
      <c r="A1952" s="255"/>
      <c r="B1952" s="257"/>
      <c r="C1952" s="130"/>
      <c r="D1952" s="127">
        <v>4040</v>
      </c>
      <c r="E1952" s="90"/>
      <c r="F1952" s="87" t="s">
        <v>26</v>
      </c>
      <c r="G1952" s="91">
        <v>86096</v>
      </c>
      <c r="H1952" s="91">
        <v>86096</v>
      </c>
      <c r="I1952" s="192">
        <f t="shared" si="88"/>
        <v>100</v>
      </c>
      <c r="J1952" s="143" t="s">
        <v>210</v>
      </c>
      <c r="K1952" s="143"/>
      <c r="L1952" s="94"/>
    </row>
    <row r="1953" spans="1:12" s="97" customFormat="1" ht="18" customHeight="1">
      <c r="A1953" s="255"/>
      <c r="B1953" s="246"/>
      <c r="C1953" s="130"/>
      <c r="D1953" s="88">
        <v>4110</v>
      </c>
      <c r="E1953" s="90"/>
      <c r="F1953" s="87" t="s">
        <v>28</v>
      </c>
      <c r="G1953" s="91">
        <v>212698</v>
      </c>
      <c r="H1953" s="91">
        <v>212663</v>
      </c>
      <c r="I1953" s="192">
        <f t="shared" si="88"/>
        <v>99.9835447441913</v>
      </c>
      <c r="J1953" s="143" t="s">
        <v>95</v>
      </c>
      <c r="K1953" s="143"/>
      <c r="L1953" s="94"/>
    </row>
    <row r="1954" spans="1:12" s="95" customFormat="1" ht="18" customHeight="1">
      <c r="A1954" s="255"/>
      <c r="B1954" s="246"/>
      <c r="C1954" s="130"/>
      <c r="D1954" s="88">
        <v>4120</v>
      </c>
      <c r="E1954" s="90"/>
      <c r="F1954" s="87" t="s">
        <v>30</v>
      </c>
      <c r="G1954" s="91">
        <v>28855</v>
      </c>
      <c r="H1954" s="91">
        <v>28840</v>
      </c>
      <c r="I1954" s="192">
        <f t="shared" si="88"/>
        <v>99.94801594177785</v>
      </c>
      <c r="J1954" s="143" t="s">
        <v>96</v>
      </c>
      <c r="K1954" s="143"/>
      <c r="L1954" s="94"/>
    </row>
    <row r="1955" spans="1:12" s="95" customFormat="1" ht="17.25" customHeight="1">
      <c r="A1955" s="255"/>
      <c r="B1955" s="246"/>
      <c r="C1955" s="130"/>
      <c r="D1955" s="88">
        <v>4210</v>
      </c>
      <c r="E1955" s="90"/>
      <c r="F1955" s="87" t="s">
        <v>31</v>
      </c>
      <c r="G1955" s="91">
        <v>20000</v>
      </c>
      <c r="H1955" s="91">
        <v>19745</v>
      </c>
      <c r="I1955" s="192">
        <f t="shared" si="88"/>
        <v>98.725</v>
      </c>
      <c r="J1955" s="143" t="s">
        <v>1003</v>
      </c>
      <c r="K1955" s="143"/>
      <c r="L1955" s="94"/>
    </row>
    <row r="1956" spans="1:12" s="95" customFormat="1" ht="18" customHeight="1">
      <c r="A1956" s="255"/>
      <c r="B1956" s="246"/>
      <c r="C1956" s="130"/>
      <c r="D1956" s="88">
        <v>4240</v>
      </c>
      <c r="E1956" s="90"/>
      <c r="F1956" s="87" t="s">
        <v>33</v>
      </c>
      <c r="G1956" s="91">
        <v>8572</v>
      </c>
      <c r="H1956" s="91">
        <v>8562</v>
      </c>
      <c r="I1956" s="192">
        <f t="shared" si="88"/>
        <v>99.88334111059262</v>
      </c>
      <c r="J1956" s="143" t="s">
        <v>507</v>
      </c>
      <c r="K1956" s="143"/>
      <c r="L1956" s="94"/>
    </row>
    <row r="1957" spans="1:12" s="95" customFormat="1" ht="17.25" customHeight="1">
      <c r="A1957" s="255"/>
      <c r="B1957" s="246"/>
      <c r="C1957" s="130"/>
      <c r="D1957" s="88">
        <v>4260</v>
      </c>
      <c r="E1957" s="90"/>
      <c r="F1957" s="87" t="s">
        <v>35</v>
      </c>
      <c r="G1957" s="91">
        <v>115807</v>
      </c>
      <c r="H1957" s="91">
        <v>115690</v>
      </c>
      <c r="I1957" s="192">
        <f t="shared" si="88"/>
        <v>99.89896983774729</v>
      </c>
      <c r="J1957" s="151" t="s">
        <v>150</v>
      </c>
      <c r="K1957" s="151"/>
      <c r="L1957" s="94"/>
    </row>
    <row r="1958" spans="1:12" s="95" customFormat="1" ht="18" customHeight="1">
      <c r="A1958" s="255"/>
      <c r="B1958" s="246"/>
      <c r="C1958" s="130"/>
      <c r="D1958" s="88">
        <v>4270</v>
      </c>
      <c r="E1958" s="90"/>
      <c r="F1958" s="87" t="s">
        <v>37</v>
      </c>
      <c r="G1958" s="91">
        <v>8053</v>
      </c>
      <c r="H1958" s="91">
        <v>8047</v>
      </c>
      <c r="I1958" s="192">
        <f t="shared" si="88"/>
        <v>99.92549360486775</v>
      </c>
      <c r="J1958" s="143" t="s">
        <v>1004</v>
      </c>
      <c r="K1958" s="143"/>
      <c r="L1958" s="94"/>
    </row>
    <row r="1959" spans="1:12" s="95" customFormat="1" ht="18" customHeight="1">
      <c r="A1959" s="255"/>
      <c r="B1959" s="246"/>
      <c r="C1959" s="130"/>
      <c r="D1959" s="88">
        <v>4280</v>
      </c>
      <c r="E1959" s="90"/>
      <c r="F1959" s="87" t="s">
        <v>39</v>
      </c>
      <c r="G1959" s="91">
        <v>2400</v>
      </c>
      <c r="H1959" s="91">
        <v>1796</v>
      </c>
      <c r="I1959" s="193">
        <f t="shared" si="88"/>
        <v>74.83333333333333</v>
      </c>
      <c r="J1959" s="143" t="s">
        <v>40</v>
      </c>
      <c r="K1959" s="143"/>
      <c r="L1959" s="94"/>
    </row>
    <row r="1960" spans="1:12" s="95" customFormat="1" ht="29.25" customHeight="1">
      <c r="A1960" s="255"/>
      <c r="B1960" s="246"/>
      <c r="C1960" s="130"/>
      <c r="D1960" s="88">
        <v>4300</v>
      </c>
      <c r="E1960" s="90"/>
      <c r="F1960" s="121" t="s">
        <v>41</v>
      </c>
      <c r="G1960" s="122">
        <v>18400</v>
      </c>
      <c r="H1960" s="122">
        <v>18355</v>
      </c>
      <c r="I1960" s="283">
        <f t="shared" si="88"/>
        <v>99.7554347826087</v>
      </c>
      <c r="J1960" s="143" t="s">
        <v>1005</v>
      </c>
      <c r="K1960" s="143"/>
      <c r="L1960" s="94"/>
    </row>
    <row r="1961" spans="1:12" s="95" customFormat="1" ht="17.25" customHeight="1">
      <c r="A1961" s="255"/>
      <c r="B1961" s="246"/>
      <c r="C1961" s="130"/>
      <c r="D1961" s="88">
        <v>4430</v>
      </c>
      <c r="E1961" s="90"/>
      <c r="F1961" s="87" t="s">
        <v>45</v>
      </c>
      <c r="G1961" s="91">
        <v>1240</v>
      </c>
      <c r="H1961" s="91">
        <v>1082</v>
      </c>
      <c r="I1961" s="192">
        <f t="shared" si="88"/>
        <v>87.25806451612902</v>
      </c>
      <c r="J1961" s="143" t="s">
        <v>1006</v>
      </c>
      <c r="K1961" s="143"/>
      <c r="L1961" s="94"/>
    </row>
    <row r="1962" spans="1:12" s="95" customFormat="1" ht="17.25" customHeight="1">
      <c r="A1962" s="255"/>
      <c r="B1962" s="246"/>
      <c r="C1962" s="104"/>
      <c r="D1962" s="88">
        <v>4440</v>
      </c>
      <c r="E1962" s="90"/>
      <c r="F1962" s="87" t="s">
        <v>47</v>
      </c>
      <c r="G1962" s="91">
        <v>72119</v>
      </c>
      <c r="H1962" s="91">
        <v>72205</v>
      </c>
      <c r="I1962" s="192">
        <f t="shared" si="88"/>
        <v>100.11924735506594</v>
      </c>
      <c r="J1962" s="148" t="s">
        <v>106</v>
      </c>
      <c r="K1962" s="148"/>
      <c r="L1962" s="94"/>
    </row>
    <row r="1963" spans="1:12" s="95" customFormat="1" ht="31.5" customHeight="1">
      <c r="A1963" s="255"/>
      <c r="B1963" s="246"/>
      <c r="C1963" s="104"/>
      <c r="D1963" s="88">
        <v>4480</v>
      </c>
      <c r="E1963" s="90"/>
      <c r="F1963" s="121" t="s">
        <v>49</v>
      </c>
      <c r="G1963" s="122">
        <v>641</v>
      </c>
      <c r="H1963" s="122">
        <v>640</v>
      </c>
      <c r="I1963" s="256">
        <f t="shared" si="88"/>
        <v>99.84399375975039</v>
      </c>
      <c r="J1963" s="143" t="s">
        <v>116</v>
      </c>
      <c r="K1963" s="143"/>
      <c r="L1963" s="94"/>
    </row>
    <row r="1964" spans="1:12" s="86" customFormat="1" ht="18" customHeight="1">
      <c r="A1964" s="188"/>
      <c r="B1964" s="254"/>
      <c r="C1964" s="60">
        <v>80146</v>
      </c>
      <c r="D1964" s="59"/>
      <c r="E1964" s="61"/>
      <c r="F1964" s="58" t="s">
        <v>53</v>
      </c>
      <c r="G1964" s="49">
        <f>SUM(G1965)</f>
        <v>1100</v>
      </c>
      <c r="H1964" s="49">
        <f>SUM(H1965)</f>
        <v>900</v>
      </c>
      <c r="I1964" s="191">
        <f t="shared" si="88"/>
        <v>81.81818181818183</v>
      </c>
      <c r="J1964" s="93"/>
      <c r="K1964" s="93"/>
      <c r="L1964" s="85"/>
    </row>
    <row r="1965" spans="1:12" s="116" customFormat="1" ht="31.5" customHeight="1">
      <c r="A1965" s="146"/>
      <c r="B1965" s="284"/>
      <c r="C1965" s="125"/>
      <c r="D1965" s="88">
        <v>4300</v>
      </c>
      <c r="E1965" s="90"/>
      <c r="F1965" s="87" t="s">
        <v>41</v>
      </c>
      <c r="G1965" s="91">
        <v>1100</v>
      </c>
      <c r="H1965" s="91">
        <v>900</v>
      </c>
      <c r="I1965" s="193">
        <f t="shared" si="88"/>
        <v>81.81818181818183</v>
      </c>
      <c r="J1965" s="93" t="s">
        <v>160</v>
      </c>
      <c r="K1965" s="93"/>
      <c r="L1965" s="85"/>
    </row>
    <row r="1966" spans="1:12" s="86" customFormat="1" ht="15.75" customHeight="1">
      <c r="A1966" s="255"/>
      <c r="B1966" s="246"/>
      <c r="C1966" s="67">
        <v>80195</v>
      </c>
      <c r="D1966" s="59"/>
      <c r="E1966" s="61"/>
      <c r="F1966" s="58" t="s">
        <v>55</v>
      </c>
      <c r="G1966" s="49">
        <f>SUM(G1967)</f>
        <v>5000</v>
      </c>
      <c r="H1966" s="49">
        <f>SUM(H1967)</f>
        <v>5000</v>
      </c>
      <c r="I1966" s="191">
        <f t="shared" si="88"/>
        <v>100</v>
      </c>
      <c r="J1966" s="103"/>
      <c r="K1966" s="103"/>
      <c r="L1966" s="85"/>
    </row>
    <row r="1967" spans="1:12" s="116" customFormat="1" ht="15.75" customHeight="1">
      <c r="A1967" s="117"/>
      <c r="B1967" s="239"/>
      <c r="C1967" s="218"/>
      <c r="D1967" s="88">
        <v>4300</v>
      </c>
      <c r="E1967" s="90"/>
      <c r="F1967" s="87" t="s">
        <v>41</v>
      </c>
      <c r="G1967" s="91">
        <v>5000</v>
      </c>
      <c r="H1967" s="91">
        <v>5000</v>
      </c>
      <c r="I1967" s="192">
        <f t="shared" si="88"/>
        <v>100</v>
      </c>
      <c r="J1967" s="98" t="s">
        <v>199</v>
      </c>
      <c r="K1967" s="98"/>
      <c r="L1967" s="85"/>
    </row>
    <row r="1968" spans="1:12" s="95" customFormat="1" ht="15" customHeight="1">
      <c r="A1968" s="255"/>
      <c r="B1968" s="246"/>
      <c r="C1968" s="104"/>
      <c r="D1968" s="88"/>
      <c r="E1968" s="90"/>
      <c r="F1968" s="87"/>
      <c r="G1968" s="91"/>
      <c r="H1968" s="91"/>
      <c r="I1968" s="192"/>
      <c r="J1968" s="187"/>
      <c r="K1968" s="187"/>
      <c r="L1968" s="94"/>
    </row>
    <row r="1969" spans="1:12" s="82" customFormat="1" ht="17.25" customHeight="1">
      <c r="A1969" s="75" t="s">
        <v>1007</v>
      </c>
      <c r="B1969" s="75"/>
      <c r="C1969" s="110"/>
      <c r="D1969" s="75"/>
      <c r="E1969" s="111"/>
      <c r="F1969" s="75" t="s">
        <v>1008</v>
      </c>
      <c r="G1969" s="112">
        <f>SUM(G1970:G1993)/2</f>
        <v>1303633</v>
      </c>
      <c r="H1969" s="112">
        <f>SUM(H1970:H1993)/2</f>
        <v>1291058</v>
      </c>
      <c r="I1969" s="253">
        <f aca="true" t="shared" si="89" ref="I1969:I1993">H1969/G1969*100</f>
        <v>99.03538802715181</v>
      </c>
      <c r="J1969" s="81"/>
      <c r="K1969" s="81"/>
      <c r="L1969" s="7"/>
    </row>
    <row r="1970" spans="1:12" s="86" customFormat="1" ht="18" customHeight="1">
      <c r="A1970" s="188"/>
      <c r="B1970" s="188"/>
      <c r="C1970" s="189">
        <v>80123</v>
      </c>
      <c r="D1970" s="58"/>
      <c r="E1970" s="190"/>
      <c r="F1970" s="58" t="s">
        <v>842</v>
      </c>
      <c r="G1970" s="49">
        <f>SUM(G1971:G1975)</f>
        <v>77644</v>
      </c>
      <c r="H1970" s="49">
        <f>SUM(H1971:H1975)</f>
        <v>75376</v>
      </c>
      <c r="I1970" s="291">
        <f t="shared" si="89"/>
        <v>97.07897583844212</v>
      </c>
      <c r="J1970" s="84"/>
      <c r="K1970" s="84"/>
      <c r="L1970" s="85"/>
    </row>
    <row r="1971" spans="1:12" s="116" customFormat="1" ht="30" customHeight="1">
      <c r="A1971" s="146"/>
      <c r="B1971" s="146"/>
      <c r="C1971" s="118"/>
      <c r="D1971" s="87">
        <v>4010</v>
      </c>
      <c r="E1971" s="119"/>
      <c r="F1971" s="87" t="s">
        <v>60</v>
      </c>
      <c r="G1971" s="91">
        <v>59473</v>
      </c>
      <c r="H1971" s="91">
        <v>58577</v>
      </c>
      <c r="I1971" s="193">
        <f t="shared" si="89"/>
        <v>98.49343399525836</v>
      </c>
      <c r="J1971" s="143" t="s">
        <v>209</v>
      </c>
      <c r="K1971" s="143"/>
      <c r="L1971" s="85"/>
    </row>
    <row r="1972" spans="1:12" s="116" customFormat="1" ht="16.5" customHeight="1">
      <c r="A1972" s="146"/>
      <c r="B1972" s="146"/>
      <c r="C1972" s="118"/>
      <c r="D1972" s="87">
        <v>4040</v>
      </c>
      <c r="E1972" s="119"/>
      <c r="F1972" s="87" t="s">
        <v>26</v>
      </c>
      <c r="G1972" s="91">
        <v>3292</v>
      </c>
      <c r="H1972" s="91">
        <v>3292</v>
      </c>
      <c r="I1972" s="193">
        <f t="shared" si="89"/>
        <v>100</v>
      </c>
      <c r="J1972" s="143" t="s">
        <v>210</v>
      </c>
      <c r="K1972" s="143"/>
      <c r="L1972" s="85"/>
    </row>
    <row r="1973" spans="1:12" s="116" customFormat="1" ht="18" customHeight="1">
      <c r="A1973" s="146"/>
      <c r="B1973" s="146"/>
      <c r="C1973" s="118"/>
      <c r="D1973" s="87">
        <v>4110</v>
      </c>
      <c r="E1973" s="119"/>
      <c r="F1973" s="87" t="s">
        <v>28</v>
      </c>
      <c r="G1973" s="91">
        <v>9694</v>
      </c>
      <c r="H1973" s="91">
        <v>8385</v>
      </c>
      <c r="I1973" s="193">
        <f t="shared" si="89"/>
        <v>86.4968021456571</v>
      </c>
      <c r="J1973" s="143" t="s">
        <v>95</v>
      </c>
      <c r="K1973" s="143"/>
      <c r="L1973" s="85"/>
    </row>
    <row r="1974" spans="1:12" s="116" customFormat="1" ht="18" customHeight="1">
      <c r="A1974" s="146"/>
      <c r="B1974" s="146"/>
      <c r="C1974" s="118"/>
      <c r="D1974" s="87">
        <v>4120</v>
      </c>
      <c r="E1974" s="119"/>
      <c r="F1974" s="87" t="s">
        <v>30</v>
      </c>
      <c r="G1974" s="91">
        <v>1207</v>
      </c>
      <c r="H1974" s="91">
        <v>1152</v>
      </c>
      <c r="I1974" s="193">
        <f t="shared" si="89"/>
        <v>95.44324772162386</v>
      </c>
      <c r="J1974" s="143" t="s">
        <v>96</v>
      </c>
      <c r="K1974" s="143"/>
      <c r="L1974" s="85"/>
    </row>
    <row r="1975" spans="1:12" s="116" customFormat="1" ht="18" customHeight="1">
      <c r="A1975" s="146"/>
      <c r="B1975" s="146"/>
      <c r="C1975" s="118"/>
      <c r="D1975" s="87">
        <v>4440</v>
      </c>
      <c r="E1975" s="119"/>
      <c r="F1975" s="87" t="s">
        <v>47</v>
      </c>
      <c r="G1975" s="91">
        <v>3978</v>
      </c>
      <c r="H1975" s="91">
        <v>3970</v>
      </c>
      <c r="I1975" s="193">
        <f t="shared" si="89"/>
        <v>99.79889391654098</v>
      </c>
      <c r="J1975" s="143" t="s">
        <v>106</v>
      </c>
      <c r="K1975" s="143"/>
      <c r="L1975" s="85"/>
    </row>
    <row r="1976" spans="1:12" s="86" customFormat="1" ht="17.25" customHeight="1">
      <c r="A1976" s="188"/>
      <c r="B1976" s="254"/>
      <c r="C1976" s="60">
        <v>80130</v>
      </c>
      <c r="D1976" s="59"/>
      <c r="E1976" s="61"/>
      <c r="F1976" s="58" t="s">
        <v>187</v>
      </c>
      <c r="G1976" s="49">
        <f>SUM(G1977:G1991)</f>
        <v>1223689</v>
      </c>
      <c r="H1976" s="49">
        <f>SUM(H1977:H1991)</f>
        <v>1213500</v>
      </c>
      <c r="I1976" s="291">
        <f t="shared" si="89"/>
        <v>99.16735379659374</v>
      </c>
      <c r="J1976" s="93"/>
      <c r="K1976" s="93"/>
      <c r="L1976" s="85"/>
    </row>
    <row r="1977" spans="1:12" s="116" customFormat="1" ht="30" customHeight="1">
      <c r="A1977" s="117"/>
      <c r="B1977" s="275"/>
      <c r="C1977" s="126"/>
      <c r="D1977" s="127">
        <v>3020</v>
      </c>
      <c r="E1977" s="90"/>
      <c r="F1977" s="87" t="s">
        <v>91</v>
      </c>
      <c r="G1977" s="91">
        <v>3468</v>
      </c>
      <c r="H1977" s="91">
        <v>3368</v>
      </c>
      <c r="I1977" s="192">
        <f t="shared" si="89"/>
        <v>97.11649365628604</v>
      </c>
      <c r="J1977" s="143" t="s">
        <v>461</v>
      </c>
      <c r="K1977" s="143"/>
      <c r="L1977" s="85"/>
    </row>
    <row r="1978" spans="1:21" s="97" customFormat="1" ht="31.5" customHeight="1">
      <c r="A1978" s="255"/>
      <c r="B1978" s="246"/>
      <c r="C1978" s="130"/>
      <c r="D1978" s="88">
        <v>4010</v>
      </c>
      <c r="E1978" s="90"/>
      <c r="F1978" s="204" t="s">
        <v>60</v>
      </c>
      <c r="G1978" s="91">
        <v>760676</v>
      </c>
      <c r="H1978" s="91">
        <v>758348</v>
      </c>
      <c r="I1978" s="192">
        <f t="shared" si="89"/>
        <v>99.69395642822963</v>
      </c>
      <c r="J1978" s="143" t="s">
        <v>209</v>
      </c>
      <c r="K1978" s="143"/>
      <c r="L1978" s="374"/>
      <c r="M1978" s="375"/>
      <c r="N1978" s="375"/>
      <c r="O1978" s="375"/>
      <c r="P1978" s="375"/>
      <c r="Q1978" s="375"/>
      <c r="R1978" s="375"/>
      <c r="S1978" s="375"/>
      <c r="U1978" s="206"/>
    </row>
    <row r="1979" spans="1:21" s="97" customFormat="1" ht="18.75" customHeight="1">
      <c r="A1979" s="255"/>
      <c r="B1979" s="246"/>
      <c r="C1979" s="130"/>
      <c r="D1979" s="88">
        <v>4040</v>
      </c>
      <c r="E1979" s="90"/>
      <c r="F1979" s="87" t="s">
        <v>26</v>
      </c>
      <c r="G1979" s="91">
        <v>63155</v>
      </c>
      <c r="H1979" s="91">
        <v>63155</v>
      </c>
      <c r="I1979" s="192">
        <f t="shared" si="89"/>
        <v>100</v>
      </c>
      <c r="J1979" s="143" t="s">
        <v>210</v>
      </c>
      <c r="K1979" s="143"/>
      <c r="L1979" s="374"/>
      <c r="M1979" s="375"/>
      <c r="N1979" s="375"/>
      <c r="O1979" s="375"/>
      <c r="P1979" s="375"/>
      <c r="Q1979" s="375"/>
      <c r="R1979" s="375"/>
      <c r="S1979" s="375"/>
      <c r="U1979" s="206"/>
    </row>
    <row r="1980" spans="1:21" s="97" customFormat="1" ht="18.75" customHeight="1">
      <c r="A1980" s="255"/>
      <c r="B1980" s="246"/>
      <c r="C1980" s="130"/>
      <c r="D1980" s="88">
        <v>4110</v>
      </c>
      <c r="E1980" s="90"/>
      <c r="F1980" s="204" t="s">
        <v>28</v>
      </c>
      <c r="G1980" s="91">
        <v>143944</v>
      </c>
      <c r="H1980" s="91">
        <v>143897</v>
      </c>
      <c r="I1980" s="192">
        <f t="shared" si="89"/>
        <v>99.96734841327182</v>
      </c>
      <c r="J1980" s="143" t="s">
        <v>95</v>
      </c>
      <c r="K1980" s="143"/>
      <c r="L1980" s="374"/>
      <c r="M1980" s="375"/>
      <c r="N1980" s="375"/>
      <c r="O1980" s="375"/>
      <c r="P1980" s="375"/>
      <c r="Q1980" s="375"/>
      <c r="R1980" s="375"/>
      <c r="S1980" s="375"/>
      <c r="U1980" s="206"/>
    </row>
    <row r="1981" spans="1:21" s="97" customFormat="1" ht="17.25" customHeight="1">
      <c r="A1981" s="255"/>
      <c r="B1981" s="246"/>
      <c r="C1981" s="130"/>
      <c r="D1981" s="88">
        <v>4120</v>
      </c>
      <c r="E1981" s="90"/>
      <c r="F1981" s="204" t="s">
        <v>30</v>
      </c>
      <c r="G1981" s="91">
        <v>19774</v>
      </c>
      <c r="H1981" s="91">
        <v>19594</v>
      </c>
      <c r="I1981" s="192">
        <f t="shared" si="89"/>
        <v>99.08971376555073</v>
      </c>
      <c r="J1981" s="143" t="s">
        <v>96</v>
      </c>
      <c r="K1981" s="143"/>
      <c r="L1981" s="374"/>
      <c r="M1981" s="375"/>
      <c r="N1981" s="375"/>
      <c r="O1981" s="375"/>
      <c r="P1981" s="375"/>
      <c r="Q1981" s="375"/>
      <c r="R1981" s="375"/>
      <c r="S1981" s="375"/>
      <c r="U1981" s="206"/>
    </row>
    <row r="1982" spans="1:21" s="97" customFormat="1" ht="18" customHeight="1">
      <c r="A1982" s="255"/>
      <c r="B1982" s="246"/>
      <c r="C1982" s="130"/>
      <c r="D1982" s="88">
        <v>4210</v>
      </c>
      <c r="E1982" s="90"/>
      <c r="F1982" s="204" t="s">
        <v>31</v>
      </c>
      <c r="G1982" s="91">
        <v>27401</v>
      </c>
      <c r="H1982" s="120">
        <v>27222</v>
      </c>
      <c r="I1982" s="193">
        <f t="shared" si="89"/>
        <v>99.34673917010328</v>
      </c>
      <c r="J1982" s="143" t="s">
        <v>1003</v>
      </c>
      <c r="K1982" s="143"/>
      <c r="L1982" s="374"/>
      <c r="M1982" s="375"/>
      <c r="N1982" s="375"/>
      <c r="O1982" s="375"/>
      <c r="P1982" s="375"/>
      <c r="Q1982" s="375"/>
      <c r="R1982" s="375"/>
      <c r="S1982" s="375"/>
      <c r="T1982" s="375"/>
      <c r="U1982" s="206"/>
    </row>
    <row r="1983" spans="1:21" s="97" customFormat="1" ht="18" customHeight="1">
      <c r="A1983" s="255"/>
      <c r="B1983" s="246"/>
      <c r="C1983" s="130"/>
      <c r="D1983" s="88">
        <v>4240</v>
      </c>
      <c r="E1983" s="90"/>
      <c r="F1983" s="204" t="s">
        <v>33</v>
      </c>
      <c r="G1983" s="91">
        <v>4670</v>
      </c>
      <c r="H1983" s="120">
        <v>4559</v>
      </c>
      <c r="I1983" s="193">
        <f t="shared" si="89"/>
        <v>97.62312633832977</v>
      </c>
      <c r="J1983" s="143" t="s">
        <v>193</v>
      </c>
      <c r="K1983" s="143"/>
      <c r="L1983" s="374"/>
      <c r="M1983" s="375"/>
      <c r="N1983" s="375"/>
      <c r="O1983" s="375"/>
      <c r="P1983" s="375"/>
      <c r="Q1983" s="375"/>
      <c r="R1983" s="375"/>
      <c r="S1983" s="375"/>
      <c r="T1983" s="375"/>
      <c r="U1983" s="206"/>
    </row>
    <row r="1984" spans="1:21" s="97" customFormat="1" ht="18" customHeight="1">
      <c r="A1984" s="255"/>
      <c r="B1984" s="246"/>
      <c r="C1984" s="130"/>
      <c r="D1984" s="88">
        <v>4260</v>
      </c>
      <c r="E1984" s="90"/>
      <c r="F1984" s="376" t="s">
        <v>35</v>
      </c>
      <c r="G1984" s="122">
        <v>72333</v>
      </c>
      <c r="H1984" s="123">
        <v>68800</v>
      </c>
      <c r="I1984" s="256">
        <f t="shared" si="89"/>
        <v>95.11564569421978</v>
      </c>
      <c r="J1984" s="151" t="s">
        <v>99</v>
      </c>
      <c r="K1984" s="151"/>
      <c r="L1984" s="374"/>
      <c r="M1984" s="375"/>
      <c r="N1984" s="375"/>
      <c r="O1984" s="375"/>
      <c r="P1984" s="375"/>
      <c r="Q1984" s="375"/>
      <c r="R1984" s="375"/>
      <c r="S1984" s="375"/>
      <c r="T1984" s="375"/>
      <c r="U1984" s="206"/>
    </row>
    <row r="1985" spans="1:21" s="97" customFormat="1" ht="18" customHeight="1">
      <c r="A1985" s="255"/>
      <c r="B1985" s="246"/>
      <c r="C1985" s="130"/>
      <c r="D1985" s="88">
        <v>4270</v>
      </c>
      <c r="E1985" s="90"/>
      <c r="F1985" s="376" t="s">
        <v>37</v>
      </c>
      <c r="G1985" s="122">
        <v>4340</v>
      </c>
      <c r="H1985" s="123">
        <v>3019</v>
      </c>
      <c r="I1985" s="283">
        <f t="shared" si="89"/>
        <v>69.56221198156682</v>
      </c>
      <c r="J1985" s="143" t="s">
        <v>1009</v>
      </c>
      <c r="K1985" s="143"/>
      <c r="L1985" s="374"/>
      <c r="M1985" s="375"/>
      <c r="N1985" s="375"/>
      <c r="O1985" s="375"/>
      <c r="P1985" s="375"/>
      <c r="Q1985" s="375"/>
      <c r="R1985" s="375"/>
      <c r="S1985" s="375"/>
      <c r="T1985" s="375"/>
      <c r="U1985" s="206"/>
    </row>
    <row r="1986" spans="1:21" s="97" customFormat="1" ht="19.5" customHeight="1">
      <c r="A1986" s="255"/>
      <c r="B1986" s="246"/>
      <c r="C1986" s="130"/>
      <c r="D1986" s="88">
        <v>4280</v>
      </c>
      <c r="E1986" s="90"/>
      <c r="F1986" s="204" t="s">
        <v>39</v>
      </c>
      <c r="G1986" s="91">
        <v>2100</v>
      </c>
      <c r="H1986" s="120">
        <v>1623</v>
      </c>
      <c r="I1986" s="192">
        <f t="shared" si="89"/>
        <v>77.28571428571429</v>
      </c>
      <c r="J1986" s="143" t="s">
        <v>40</v>
      </c>
      <c r="K1986" s="143"/>
      <c r="L1986" s="374"/>
      <c r="M1986" s="375"/>
      <c r="N1986" s="375"/>
      <c r="O1986" s="375"/>
      <c r="P1986" s="375"/>
      <c r="Q1986" s="375"/>
      <c r="R1986" s="375"/>
      <c r="S1986" s="375"/>
      <c r="T1986" s="375"/>
      <c r="U1986" s="206"/>
    </row>
    <row r="1987" spans="1:21" s="97" customFormat="1" ht="33" customHeight="1">
      <c r="A1987" s="255"/>
      <c r="B1987" s="246"/>
      <c r="C1987" s="130"/>
      <c r="D1987" s="88">
        <v>4300</v>
      </c>
      <c r="E1987" s="90"/>
      <c r="F1987" s="204" t="s">
        <v>41</v>
      </c>
      <c r="G1987" s="91">
        <v>70279</v>
      </c>
      <c r="H1987" s="120">
        <v>69759</v>
      </c>
      <c r="I1987" s="192">
        <f t="shared" si="89"/>
        <v>99.26009191935002</v>
      </c>
      <c r="J1987" s="148" t="s">
        <v>1010</v>
      </c>
      <c r="K1987" s="148"/>
      <c r="L1987" s="374"/>
      <c r="M1987" s="375"/>
      <c r="N1987" s="375"/>
      <c r="O1987" s="375"/>
      <c r="P1987" s="375"/>
      <c r="Q1987" s="375"/>
      <c r="R1987" s="375"/>
      <c r="S1987" s="375"/>
      <c r="T1987" s="375"/>
      <c r="U1987" s="206"/>
    </row>
    <row r="1988" spans="1:21" s="97" customFormat="1" ht="18" customHeight="1">
      <c r="A1988" s="255"/>
      <c r="B1988" s="246"/>
      <c r="C1988" s="130"/>
      <c r="D1988" s="88">
        <v>4410</v>
      </c>
      <c r="E1988" s="90"/>
      <c r="F1988" s="376" t="s">
        <v>67</v>
      </c>
      <c r="G1988" s="122">
        <v>804</v>
      </c>
      <c r="H1988" s="123">
        <v>17</v>
      </c>
      <c r="I1988" s="283">
        <f t="shared" si="89"/>
        <v>2.1144278606965177</v>
      </c>
      <c r="J1988" s="143" t="s">
        <v>158</v>
      </c>
      <c r="K1988" s="143"/>
      <c r="L1988" s="374"/>
      <c r="M1988" s="375"/>
      <c r="N1988" s="375"/>
      <c r="O1988" s="375"/>
      <c r="P1988" s="375"/>
      <c r="Q1988" s="375"/>
      <c r="R1988" s="375"/>
      <c r="S1988" s="375"/>
      <c r="T1988" s="375"/>
      <c r="U1988" s="206"/>
    </row>
    <row r="1989" spans="1:21" s="97" customFormat="1" ht="17.25" customHeight="1">
      <c r="A1989" s="255"/>
      <c r="B1989" s="246"/>
      <c r="C1989" s="130"/>
      <c r="D1989" s="88">
        <v>4430</v>
      </c>
      <c r="E1989" s="90"/>
      <c r="F1989" s="204" t="s">
        <v>45</v>
      </c>
      <c r="G1989" s="91">
        <v>2666</v>
      </c>
      <c r="H1989" s="120">
        <v>2060</v>
      </c>
      <c r="I1989" s="192">
        <f t="shared" si="89"/>
        <v>77.26931732933234</v>
      </c>
      <c r="J1989" s="143" t="s">
        <v>1011</v>
      </c>
      <c r="K1989" s="143"/>
      <c r="L1989" s="374"/>
      <c r="M1989" s="375"/>
      <c r="N1989" s="375"/>
      <c r="O1989" s="375"/>
      <c r="P1989" s="375"/>
      <c r="Q1989" s="375"/>
      <c r="R1989" s="375"/>
      <c r="S1989" s="375"/>
      <c r="T1989" s="375"/>
      <c r="U1989" s="206"/>
    </row>
    <row r="1990" spans="1:21" s="97" customFormat="1" ht="17.25" customHeight="1">
      <c r="A1990" s="255"/>
      <c r="B1990" s="257"/>
      <c r="C1990" s="130"/>
      <c r="D1990" s="127">
        <v>4440</v>
      </c>
      <c r="E1990" s="90"/>
      <c r="F1990" s="204" t="s">
        <v>47</v>
      </c>
      <c r="G1990" s="91">
        <v>46323</v>
      </c>
      <c r="H1990" s="120">
        <v>46323</v>
      </c>
      <c r="I1990" s="192">
        <f t="shared" si="89"/>
        <v>100</v>
      </c>
      <c r="J1990" s="143" t="s">
        <v>106</v>
      </c>
      <c r="K1990" s="143"/>
      <c r="L1990" s="374"/>
      <c r="M1990" s="375"/>
      <c r="N1990" s="375"/>
      <c r="O1990" s="375"/>
      <c r="P1990" s="375"/>
      <c r="Q1990" s="375"/>
      <c r="R1990" s="375"/>
      <c r="S1990" s="375"/>
      <c r="U1990" s="206"/>
    </row>
    <row r="1991" spans="1:21" s="97" customFormat="1" ht="31.5" customHeight="1">
      <c r="A1991" s="255"/>
      <c r="B1991" s="257"/>
      <c r="C1991" s="130"/>
      <c r="D1991" s="127">
        <v>4480</v>
      </c>
      <c r="E1991" s="90"/>
      <c r="F1991" s="204" t="s">
        <v>49</v>
      </c>
      <c r="G1991" s="91">
        <v>1756</v>
      </c>
      <c r="H1991" s="120">
        <v>1756</v>
      </c>
      <c r="I1991" s="192">
        <f t="shared" si="89"/>
        <v>100</v>
      </c>
      <c r="J1991" s="143" t="s">
        <v>116</v>
      </c>
      <c r="K1991" s="143"/>
      <c r="L1991" s="374"/>
      <c r="M1991" s="375"/>
      <c r="N1991" s="375"/>
      <c r="O1991" s="375"/>
      <c r="P1991" s="375"/>
      <c r="Q1991" s="375"/>
      <c r="R1991" s="375"/>
      <c r="S1991" s="375"/>
      <c r="U1991" s="206"/>
    </row>
    <row r="1992" spans="1:12" s="86" customFormat="1" ht="18.75" customHeight="1">
      <c r="A1992" s="188"/>
      <c r="B1992" s="254"/>
      <c r="C1992" s="60">
        <v>80146</v>
      </c>
      <c r="D1992" s="59"/>
      <c r="E1992" s="61"/>
      <c r="F1992" s="58" t="s">
        <v>53</v>
      </c>
      <c r="G1992" s="49">
        <f>SUM(G1993)</f>
        <v>2300</v>
      </c>
      <c r="H1992" s="49">
        <f>SUM(H1993)</f>
        <v>2182</v>
      </c>
      <c r="I1992" s="191">
        <f t="shared" si="89"/>
        <v>94.86956521739131</v>
      </c>
      <c r="J1992" s="93"/>
      <c r="K1992" s="93"/>
      <c r="L1992" s="85"/>
    </row>
    <row r="1993" spans="1:12" s="116" customFormat="1" ht="30.75" customHeight="1">
      <c r="A1993" s="146"/>
      <c r="B1993" s="284"/>
      <c r="C1993" s="125"/>
      <c r="D1993" s="88">
        <v>4300</v>
      </c>
      <c r="E1993" s="90"/>
      <c r="F1993" s="87" t="s">
        <v>41</v>
      </c>
      <c r="G1993" s="91">
        <v>2300</v>
      </c>
      <c r="H1993" s="91">
        <v>2182</v>
      </c>
      <c r="I1993" s="192">
        <f t="shared" si="89"/>
        <v>94.86956521739131</v>
      </c>
      <c r="J1993" s="98" t="s">
        <v>160</v>
      </c>
      <c r="K1993" s="98"/>
      <c r="L1993" s="85"/>
    </row>
    <row r="1994" spans="1:12" s="86" customFormat="1" ht="17.25" customHeight="1">
      <c r="A1994" s="188"/>
      <c r="B1994" s="254"/>
      <c r="C1994" s="60"/>
      <c r="D1994" s="59"/>
      <c r="E1994" s="61"/>
      <c r="F1994" s="58"/>
      <c r="G1994" s="49"/>
      <c r="H1994" s="49"/>
      <c r="I1994" s="291"/>
      <c r="J1994" s="109"/>
      <c r="K1994" s="109"/>
      <c r="L1994" s="85"/>
    </row>
    <row r="1995" spans="1:12" s="378" customFormat="1" ht="18.75" customHeight="1">
      <c r="A1995" s="75" t="s">
        <v>1012</v>
      </c>
      <c r="B1995" s="75"/>
      <c r="C1995" s="110"/>
      <c r="D1995" s="75"/>
      <c r="E1995" s="111"/>
      <c r="F1995" s="75" t="s">
        <v>1013</v>
      </c>
      <c r="G1995" s="112">
        <f>SUM(G1996:G2024)/2</f>
        <v>1290639</v>
      </c>
      <c r="H1995" s="112">
        <f>SUM(H1996:H2024)/2</f>
        <v>1285179</v>
      </c>
      <c r="I1995" s="113">
        <f aca="true" t="shared" si="90" ref="I1995:I2024">H1995/G1995*100</f>
        <v>99.57695374151874</v>
      </c>
      <c r="J1995" s="81"/>
      <c r="K1995" s="81"/>
      <c r="L1995" s="377"/>
    </row>
    <row r="1996" spans="1:12" s="86" customFormat="1" ht="18" customHeight="1">
      <c r="A1996" s="58"/>
      <c r="B1996" s="59"/>
      <c r="C1996" s="142">
        <v>80123</v>
      </c>
      <c r="D1996" s="59"/>
      <c r="E1996" s="61"/>
      <c r="F1996" s="58" t="s">
        <v>842</v>
      </c>
      <c r="G1996" s="49">
        <f>SUM(G1997:G2011)</f>
        <v>1179636</v>
      </c>
      <c r="H1996" s="49">
        <f>SUM(H1997:H2011)</f>
        <v>1174832</v>
      </c>
      <c r="I1996" s="50">
        <f t="shared" si="90"/>
        <v>99.59275573142902</v>
      </c>
      <c r="J1996" s="114"/>
      <c r="K1996" s="114"/>
      <c r="L1996" s="85"/>
    </row>
    <row r="1997" spans="1:20" s="116" customFormat="1" ht="30" customHeight="1">
      <c r="A1997" s="199"/>
      <c r="B1997" s="88"/>
      <c r="C1997" s="129"/>
      <c r="D1997" s="199">
        <v>3020</v>
      </c>
      <c r="E1997" s="201"/>
      <c r="F1997" s="87" t="s">
        <v>91</v>
      </c>
      <c r="G1997" s="120">
        <v>4700</v>
      </c>
      <c r="H1997" s="120">
        <v>2592</v>
      </c>
      <c r="I1997" s="56">
        <f t="shared" si="90"/>
        <v>55.14893617021277</v>
      </c>
      <c r="J1997" s="143" t="s">
        <v>1014</v>
      </c>
      <c r="K1997" s="143"/>
      <c r="L1997" s="85"/>
      <c r="N1997" s="205"/>
      <c r="O1997" s="205"/>
      <c r="P1997" s="205"/>
      <c r="Q1997" s="205">
        <v>4803</v>
      </c>
      <c r="R1997" s="205"/>
      <c r="S1997" s="205"/>
      <c r="T1997" s="206">
        <f aca="true" t="shared" si="91" ref="T1997:T2010">SUM(D1997:S1997)</f>
        <v>15170.148936170212</v>
      </c>
    </row>
    <row r="1998" spans="1:20" s="116" customFormat="1" ht="31.5" customHeight="1">
      <c r="A1998" s="199"/>
      <c r="B1998" s="88"/>
      <c r="C1998" s="130"/>
      <c r="D1998" s="199">
        <v>4010</v>
      </c>
      <c r="E1998" s="201"/>
      <c r="F1998" s="91" t="s">
        <v>60</v>
      </c>
      <c r="G1998" s="120">
        <v>783239</v>
      </c>
      <c r="H1998" s="120">
        <v>782750</v>
      </c>
      <c r="I1998" s="56">
        <f t="shared" si="90"/>
        <v>99.9375669495518</v>
      </c>
      <c r="J1998" s="143" t="s">
        <v>1015</v>
      </c>
      <c r="K1998" s="143"/>
      <c r="L1998" s="85"/>
      <c r="N1998" s="205"/>
      <c r="O1998" s="205"/>
      <c r="P1998" s="205"/>
      <c r="Q1998" s="205">
        <v>501650</v>
      </c>
      <c r="R1998" s="205"/>
      <c r="S1998" s="205"/>
      <c r="T1998" s="206">
        <f t="shared" si="91"/>
        <v>2071748.9375669495</v>
      </c>
    </row>
    <row r="1999" spans="1:20" s="116" customFormat="1" ht="17.25" customHeight="1">
      <c r="A1999" s="199"/>
      <c r="B1999" s="88"/>
      <c r="C1999" s="130"/>
      <c r="D1999" s="199">
        <v>4040</v>
      </c>
      <c r="E1999" s="201"/>
      <c r="F1999" s="87" t="s">
        <v>26</v>
      </c>
      <c r="G1999" s="120">
        <v>57458</v>
      </c>
      <c r="H1999" s="120">
        <v>57458</v>
      </c>
      <c r="I1999" s="56">
        <f t="shared" si="90"/>
        <v>100</v>
      </c>
      <c r="J1999" s="143" t="s">
        <v>210</v>
      </c>
      <c r="K1999" s="143"/>
      <c r="L1999" s="85"/>
      <c r="N1999" s="205"/>
      <c r="O1999" s="205"/>
      <c r="P1999" s="205"/>
      <c r="Q1999" s="205"/>
      <c r="R1999" s="205"/>
      <c r="S1999" s="205"/>
      <c r="T1999" s="206"/>
    </row>
    <row r="2000" spans="1:20" s="116" customFormat="1" ht="17.25" customHeight="1">
      <c r="A2000" s="199"/>
      <c r="B2000" s="88"/>
      <c r="C2000" s="130"/>
      <c r="D2000" s="199">
        <v>4110</v>
      </c>
      <c r="E2000" s="201"/>
      <c r="F2000" s="91" t="s">
        <v>28</v>
      </c>
      <c r="G2000" s="91">
        <v>141985</v>
      </c>
      <c r="H2000" s="329">
        <v>141976</v>
      </c>
      <c r="I2000" s="56">
        <f t="shared" si="90"/>
        <v>99.99366130225023</v>
      </c>
      <c r="J2000" s="143" t="s">
        <v>95</v>
      </c>
      <c r="K2000" s="143"/>
      <c r="L2000" s="85"/>
      <c r="N2000" s="205"/>
      <c r="O2000" s="205"/>
      <c r="P2000" s="205"/>
      <c r="Q2000" s="205">
        <v>79363</v>
      </c>
      <c r="R2000" s="205"/>
      <c r="S2000" s="205"/>
      <c r="T2000" s="206">
        <f t="shared" si="91"/>
        <v>367533.99366130226</v>
      </c>
    </row>
    <row r="2001" spans="1:20" s="116" customFormat="1" ht="17.25" customHeight="1">
      <c r="A2001" s="199"/>
      <c r="B2001" s="88"/>
      <c r="C2001" s="130"/>
      <c r="D2001" s="199">
        <v>4120</v>
      </c>
      <c r="E2001" s="201"/>
      <c r="F2001" s="91" t="s">
        <v>30</v>
      </c>
      <c r="G2001" s="120">
        <v>19657</v>
      </c>
      <c r="H2001" s="120">
        <v>19580</v>
      </c>
      <c r="I2001" s="56">
        <f t="shared" si="90"/>
        <v>99.6082820369334</v>
      </c>
      <c r="J2001" s="143" t="s">
        <v>96</v>
      </c>
      <c r="K2001" s="143"/>
      <c r="L2001" s="85"/>
      <c r="N2001" s="205"/>
      <c r="O2001" s="205"/>
      <c r="P2001" s="205"/>
      <c r="Q2001" s="205">
        <v>9529</v>
      </c>
      <c r="R2001" s="205"/>
      <c r="S2001" s="205"/>
      <c r="T2001" s="206">
        <f t="shared" si="91"/>
        <v>52985.608282036934</v>
      </c>
    </row>
    <row r="2002" spans="1:20" s="116" customFormat="1" ht="30.75" customHeight="1">
      <c r="A2002" s="199"/>
      <c r="B2002" s="88"/>
      <c r="C2002" s="130"/>
      <c r="D2002" s="199">
        <v>4210</v>
      </c>
      <c r="E2002" s="201"/>
      <c r="F2002" s="87" t="s">
        <v>31</v>
      </c>
      <c r="G2002" s="120">
        <v>55648</v>
      </c>
      <c r="H2002" s="120">
        <v>55556</v>
      </c>
      <c r="I2002" s="92">
        <f t="shared" si="90"/>
        <v>99.83467510063255</v>
      </c>
      <c r="J2002" s="143" t="s">
        <v>1016</v>
      </c>
      <c r="K2002" s="143"/>
      <c r="L2002" s="85"/>
      <c r="N2002" s="205"/>
      <c r="O2002" s="205"/>
      <c r="P2002" s="205"/>
      <c r="Q2002" s="205">
        <v>13860</v>
      </c>
      <c r="R2002" s="205"/>
      <c r="S2002" s="205"/>
      <c r="T2002" s="206">
        <f t="shared" si="91"/>
        <v>129373.83467510063</v>
      </c>
    </row>
    <row r="2003" spans="1:20" s="116" customFormat="1" ht="17.25" customHeight="1">
      <c r="A2003" s="199"/>
      <c r="B2003" s="88"/>
      <c r="C2003" s="130"/>
      <c r="D2003" s="199">
        <v>4240</v>
      </c>
      <c r="E2003" s="201"/>
      <c r="F2003" s="87" t="s">
        <v>33</v>
      </c>
      <c r="G2003" s="120">
        <v>4127</v>
      </c>
      <c r="H2003" s="120">
        <v>4053</v>
      </c>
      <c r="I2003" s="92">
        <f t="shared" si="90"/>
        <v>98.20692997334626</v>
      </c>
      <c r="J2003" s="143" t="s">
        <v>1017</v>
      </c>
      <c r="K2003" s="143"/>
      <c r="L2003" s="85"/>
      <c r="N2003" s="205"/>
      <c r="O2003" s="205"/>
      <c r="P2003" s="205"/>
      <c r="Q2003" s="205">
        <v>3168</v>
      </c>
      <c r="R2003" s="205"/>
      <c r="S2003" s="205"/>
      <c r="T2003" s="206">
        <f t="shared" si="91"/>
        <v>15686.206929973347</v>
      </c>
    </row>
    <row r="2004" spans="1:20" s="116" customFormat="1" ht="16.5" customHeight="1">
      <c r="A2004" s="199"/>
      <c r="B2004" s="88"/>
      <c r="C2004" s="130"/>
      <c r="D2004" s="199">
        <v>4260</v>
      </c>
      <c r="E2004" s="201"/>
      <c r="F2004" s="87" t="s">
        <v>35</v>
      </c>
      <c r="G2004" s="120">
        <v>13283</v>
      </c>
      <c r="H2004" s="120">
        <v>13208</v>
      </c>
      <c r="I2004" s="56">
        <f t="shared" si="90"/>
        <v>99.43536851614846</v>
      </c>
      <c r="J2004" s="143" t="s">
        <v>1018</v>
      </c>
      <c r="K2004" s="143"/>
      <c r="L2004" s="85"/>
      <c r="N2004" s="205"/>
      <c r="O2004" s="205"/>
      <c r="P2004" s="205"/>
      <c r="Q2004" s="205">
        <v>6133</v>
      </c>
      <c r="R2004" s="205"/>
      <c r="S2004" s="205"/>
      <c r="T2004" s="206">
        <f t="shared" si="91"/>
        <v>36983.43536851615</v>
      </c>
    </row>
    <row r="2005" spans="1:20" s="116" customFormat="1" ht="18.75" customHeight="1">
      <c r="A2005" s="199"/>
      <c r="B2005" s="88"/>
      <c r="C2005" s="130"/>
      <c r="D2005" s="199">
        <v>4270</v>
      </c>
      <c r="E2005" s="201"/>
      <c r="F2005" s="87" t="s">
        <v>37</v>
      </c>
      <c r="G2005" s="120">
        <v>5880</v>
      </c>
      <c r="H2005" s="120">
        <v>5821</v>
      </c>
      <c r="I2005" s="56">
        <f t="shared" si="90"/>
        <v>98.99659863945578</v>
      </c>
      <c r="J2005" s="143" t="s">
        <v>140</v>
      </c>
      <c r="K2005" s="143"/>
      <c r="L2005" s="85"/>
      <c r="N2005" s="205"/>
      <c r="O2005" s="205"/>
      <c r="P2005" s="205"/>
      <c r="Q2005" s="205">
        <v>7230</v>
      </c>
      <c r="R2005" s="205"/>
      <c r="S2005" s="205"/>
      <c r="T2005" s="206">
        <f t="shared" si="91"/>
        <v>23299.996598639456</v>
      </c>
    </row>
    <row r="2006" spans="1:20" s="116" customFormat="1" ht="17.25" customHeight="1">
      <c r="A2006" s="199"/>
      <c r="B2006" s="88"/>
      <c r="C2006" s="130"/>
      <c r="D2006" s="199">
        <v>4280</v>
      </c>
      <c r="E2006" s="201"/>
      <c r="F2006" s="87" t="s">
        <v>39</v>
      </c>
      <c r="G2006" s="120">
        <v>1850</v>
      </c>
      <c r="H2006" s="120">
        <v>1526</v>
      </c>
      <c r="I2006" s="56">
        <f t="shared" si="90"/>
        <v>82.48648648648648</v>
      </c>
      <c r="J2006" s="143" t="s">
        <v>40</v>
      </c>
      <c r="K2006" s="143"/>
      <c r="L2006" s="85"/>
      <c r="N2006" s="205"/>
      <c r="O2006" s="205"/>
      <c r="P2006" s="205"/>
      <c r="Q2006" s="205"/>
      <c r="R2006" s="205"/>
      <c r="S2006" s="205"/>
      <c r="T2006" s="206"/>
    </row>
    <row r="2007" spans="1:20" s="116" customFormat="1" ht="31.5" customHeight="1">
      <c r="A2007" s="199"/>
      <c r="B2007" s="88"/>
      <c r="C2007" s="130"/>
      <c r="D2007" s="199">
        <v>4300</v>
      </c>
      <c r="E2007" s="201"/>
      <c r="F2007" s="87" t="s">
        <v>41</v>
      </c>
      <c r="G2007" s="120">
        <v>37100</v>
      </c>
      <c r="H2007" s="120">
        <v>36411</v>
      </c>
      <c r="I2007" s="56">
        <f t="shared" si="90"/>
        <v>98.14285714285714</v>
      </c>
      <c r="J2007" s="143" t="s">
        <v>1019</v>
      </c>
      <c r="K2007" s="143"/>
      <c r="L2007" s="85"/>
      <c r="N2007" s="205"/>
      <c r="O2007" s="205"/>
      <c r="P2007" s="205"/>
      <c r="Q2007" s="205">
        <v>17873</v>
      </c>
      <c r="R2007" s="205"/>
      <c r="S2007" s="205"/>
      <c r="T2007" s="206">
        <f t="shared" si="91"/>
        <v>95782.14285714286</v>
      </c>
    </row>
    <row r="2008" spans="1:20" s="116" customFormat="1" ht="18" customHeight="1">
      <c r="A2008" s="199"/>
      <c r="B2008" s="88"/>
      <c r="C2008" s="104"/>
      <c r="D2008" s="199">
        <v>4410</v>
      </c>
      <c r="E2008" s="201"/>
      <c r="F2008" s="87" t="s">
        <v>67</v>
      </c>
      <c r="G2008" s="120">
        <v>990</v>
      </c>
      <c r="H2008" s="120">
        <v>984</v>
      </c>
      <c r="I2008" s="92">
        <f t="shared" si="90"/>
        <v>99.39393939393939</v>
      </c>
      <c r="J2008" s="143" t="s">
        <v>1020</v>
      </c>
      <c r="K2008" s="143"/>
      <c r="L2008" s="85"/>
      <c r="N2008" s="205"/>
      <c r="O2008" s="205"/>
      <c r="P2008" s="205"/>
      <c r="Q2008" s="205">
        <v>3526</v>
      </c>
      <c r="R2008" s="205"/>
      <c r="S2008" s="205"/>
      <c r="T2008" s="206">
        <f t="shared" si="91"/>
        <v>10009.39393939394</v>
      </c>
    </row>
    <row r="2009" spans="1:20" s="116" customFormat="1" ht="18.75" customHeight="1">
      <c r="A2009" s="199"/>
      <c r="B2009" s="88"/>
      <c r="C2009" s="130"/>
      <c r="D2009" s="135">
        <v>4430</v>
      </c>
      <c r="E2009" s="379"/>
      <c r="F2009" s="121" t="s">
        <v>45</v>
      </c>
      <c r="G2009" s="123">
        <v>3200</v>
      </c>
      <c r="H2009" s="123">
        <v>2478</v>
      </c>
      <c r="I2009" s="124">
        <f t="shared" si="90"/>
        <v>77.4375</v>
      </c>
      <c r="J2009" s="143" t="s">
        <v>1021</v>
      </c>
      <c r="K2009" s="143"/>
      <c r="L2009" s="85"/>
      <c r="N2009" s="205"/>
      <c r="O2009" s="205"/>
      <c r="P2009" s="205"/>
      <c r="Q2009" s="205">
        <v>103</v>
      </c>
      <c r="R2009" s="205"/>
      <c r="S2009" s="205"/>
      <c r="T2009" s="206">
        <f t="shared" si="91"/>
        <v>10288.4375</v>
      </c>
    </row>
    <row r="2010" spans="1:20" s="116" customFormat="1" ht="16.5" customHeight="1">
      <c r="A2010" s="199"/>
      <c r="B2010" s="90"/>
      <c r="C2010" s="130"/>
      <c r="D2010" s="278">
        <v>4440</v>
      </c>
      <c r="E2010" s="201"/>
      <c r="F2010" s="87" t="s">
        <v>47</v>
      </c>
      <c r="G2010" s="120">
        <v>50219</v>
      </c>
      <c r="H2010" s="120">
        <v>50219</v>
      </c>
      <c r="I2010" s="92">
        <f t="shared" si="90"/>
        <v>100</v>
      </c>
      <c r="J2010" s="143" t="s">
        <v>106</v>
      </c>
      <c r="K2010" s="143"/>
      <c r="L2010" s="85"/>
      <c r="N2010" s="205"/>
      <c r="O2010" s="205"/>
      <c r="P2010" s="205"/>
      <c r="Q2010" s="205">
        <v>11825</v>
      </c>
      <c r="R2010" s="205"/>
      <c r="S2010" s="205"/>
      <c r="T2010" s="206">
        <f t="shared" si="91"/>
        <v>116803</v>
      </c>
    </row>
    <row r="2011" spans="1:21" s="97" customFormat="1" ht="32.25" customHeight="1">
      <c r="A2011" s="255"/>
      <c r="B2011" s="257"/>
      <c r="C2011" s="130"/>
      <c r="D2011" s="127">
        <v>4480</v>
      </c>
      <c r="E2011" s="90"/>
      <c r="F2011" s="204" t="s">
        <v>49</v>
      </c>
      <c r="G2011" s="91">
        <v>300</v>
      </c>
      <c r="H2011" s="120">
        <v>220</v>
      </c>
      <c r="I2011" s="192">
        <f t="shared" si="90"/>
        <v>73.33333333333333</v>
      </c>
      <c r="J2011" s="148" t="s">
        <v>1022</v>
      </c>
      <c r="K2011" s="148"/>
      <c r="L2011" s="374"/>
      <c r="M2011" s="375"/>
      <c r="N2011" s="375"/>
      <c r="O2011" s="375"/>
      <c r="P2011" s="375"/>
      <c r="Q2011" s="375"/>
      <c r="R2011" s="375"/>
      <c r="S2011" s="375"/>
      <c r="U2011" s="206"/>
    </row>
    <row r="2012" spans="1:12" s="86" customFormat="1" ht="17.25" customHeight="1">
      <c r="A2012" s="188"/>
      <c r="B2012" s="254"/>
      <c r="C2012" s="60">
        <v>80130</v>
      </c>
      <c r="D2012" s="59"/>
      <c r="E2012" s="61"/>
      <c r="F2012" s="100" t="s">
        <v>187</v>
      </c>
      <c r="G2012" s="101">
        <f>SUM(G2013:G2017)</f>
        <v>86951</v>
      </c>
      <c r="H2012" s="101">
        <f>SUM(H2013:H2017)</f>
        <v>86825</v>
      </c>
      <c r="I2012" s="305">
        <f t="shared" si="90"/>
        <v>99.85509079826569</v>
      </c>
      <c r="J2012" s="109"/>
      <c r="K2012" s="109"/>
      <c r="L2012" s="85"/>
    </row>
    <row r="2013" spans="1:21" s="97" customFormat="1" ht="30" customHeight="1">
      <c r="A2013" s="255"/>
      <c r="B2013" s="246"/>
      <c r="C2013" s="130"/>
      <c r="D2013" s="88">
        <v>4010</v>
      </c>
      <c r="E2013" s="90"/>
      <c r="F2013" s="204" t="s">
        <v>60</v>
      </c>
      <c r="G2013" s="91">
        <v>64158</v>
      </c>
      <c r="H2013" s="91">
        <v>64127</v>
      </c>
      <c r="I2013" s="193">
        <f t="shared" si="90"/>
        <v>99.95168178559182</v>
      </c>
      <c r="J2013" s="143" t="s">
        <v>209</v>
      </c>
      <c r="K2013" s="143"/>
      <c r="L2013" s="374"/>
      <c r="M2013" s="375"/>
      <c r="N2013" s="375"/>
      <c r="O2013" s="375"/>
      <c r="P2013" s="375"/>
      <c r="Q2013" s="375"/>
      <c r="R2013" s="375"/>
      <c r="S2013" s="375"/>
      <c r="U2013" s="206"/>
    </row>
    <row r="2014" spans="1:21" s="97" customFormat="1" ht="17.25" customHeight="1">
      <c r="A2014" s="255"/>
      <c r="B2014" s="246"/>
      <c r="C2014" s="130"/>
      <c r="D2014" s="88">
        <v>4040</v>
      </c>
      <c r="E2014" s="90"/>
      <c r="F2014" s="87" t="s">
        <v>26</v>
      </c>
      <c r="G2014" s="91">
        <v>3609</v>
      </c>
      <c r="H2014" s="91">
        <v>3609</v>
      </c>
      <c r="I2014" s="193">
        <f t="shared" si="90"/>
        <v>100</v>
      </c>
      <c r="J2014" s="143" t="s">
        <v>210</v>
      </c>
      <c r="K2014" s="143"/>
      <c r="L2014" s="374"/>
      <c r="M2014" s="375"/>
      <c r="N2014" s="375"/>
      <c r="O2014" s="375"/>
      <c r="P2014" s="375"/>
      <c r="Q2014" s="375"/>
      <c r="R2014" s="375"/>
      <c r="S2014" s="375"/>
      <c r="U2014" s="206"/>
    </row>
    <row r="2015" spans="1:21" s="97" customFormat="1" ht="18" customHeight="1">
      <c r="A2015" s="255"/>
      <c r="B2015" s="246"/>
      <c r="C2015" s="130"/>
      <c r="D2015" s="88">
        <v>4110</v>
      </c>
      <c r="E2015" s="90"/>
      <c r="F2015" s="204" t="s">
        <v>28</v>
      </c>
      <c r="G2015" s="91">
        <v>13033</v>
      </c>
      <c r="H2015" s="91">
        <v>12960</v>
      </c>
      <c r="I2015" s="193">
        <f t="shared" si="90"/>
        <v>99.43988337297628</v>
      </c>
      <c r="J2015" s="143" t="s">
        <v>95</v>
      </c>
      <c r="K2015" s="143"/>
      <c r="L2015" s="374"/>
      <c r="M2015" s="375"/>
      <c r="N2015" s="375"/>
      <c r="O2015" s="375"/>
      <c r="P2015" s="375"/>
      <c r="Q2015" s="375"/>
      <c r="R2015" s="375"/>
      <c r="S2015" s="375"/>
      <c r="U2015" s="206"/>
    </row>
    <row r="2016" spans="1:21" s="97" customFormat="1" ht="18" customHeight="1">
      <c r="A2016" s="255"/>
      <c r="B2016" s="246"/>
      <c r="C2016" s="130"/>
      <c r="D2016" s="88">
        <v>4120</v>
      </c>
      <c r="E2016" s="90"/>
      <c r="F2016" s="204" t="s">
        <v>30</v>
      </c>
      <c r="G2016" s="91">
        <v>1787</v>
      </c>
      <c r="H2016" s="91">
        <v>1765</v>
      </c>
      <c r="I2016" s="193">
        <f t="shared" si="90"/>
        <v>98.76888640179071</v>
      </c>
      <c r="J2016" s="143" t="s">
        <v>96</v>
      </c>
      <c r="K2016" s="143"/>
      <c r="L2016" s="374"/>
      <c r="M2016" s="375"/>
      <c r="N2016" s="375"/>
      <c r="O2016" s="375"/>
      <c r="P2016" s="375"/>
      <c r="Q2016" s="375"/>
      <c r="R2016" s="375"/>
      <c r="S2016" s="375"/>
      <c r="U2016" s="206"/>
    </row>
    <row r="2017" spans="1:21" s="97" customFormat="1" ht="18" customHeight="1">
      <c r="A2017" s="255"/>
      <c r="B2017" s="246"/>
      <c r="C2017" s="130"/>
      <c r="D2017" s="88">
        <v>4440</v>
      </c>
      <c r="E2017" s="90"/>
      <c r="F2017" s="204" t="s">
        <v>47</v>
      </c>
      <c r="G2017" s="91">
        <v>4364</v>
      </c>
      <c r="H2017" s="91">
        <v>4364</v>
      </c>
      <c r="I2017" s="193">
        <f t="shared" si="90"/>
        <v>100</v>
      </c>
      <c r="J2017" s="143" t="s">
        <v>106</v>
      </c>
      <c r="K2017" s="143"/>
      <c r="L2017" s="374"/>
      <c r="M2017" s="375"/>
      <c r="N2017" s="375"/>
      <c r="O2017" s="375"/>
      <c r="P2017" s="375"/>
      <c r="Q2017" s="375"/>
      <c r="R2017" s="375"/>
      <c r="S2017" s="375"/>
      <c r="U2017" s="206"/>
    </row>
    <row r="2018" spans="1:12" s="86" customFormat="1" ht="32.25" customHeight="1">
      <c r="A2018" s="188"/>
      <c r="B2018" s="254"/>
      <c r="C2018" s="60">
        <v>80146</v>
      </c>
      <c r="D2018" s="59"/>
      <c r="E2018" s="61"/>
      <c r="F2018" s="58" t="s">
        <v>53</v>
      </c>
      <c r="G2018" s="49">
        <f>SUM(G2019:G2024)</f>
        <v>24052</v>
      </c>
      <c r="H2018" s="49">
        <f>SUM(H2019:H2024)</f>
        <v>23522</v>
      </c>
      <c r="I2018" s="291">
        <f t="shared" si="90"/>
        <v>97.79644104440379</v>
      </c>
      <c r="J2018" s="93"/>
      <c r="K2018" s="93"/>
      <c r="L2018" s="85"/>
    </row>
    <row r="2019" spans="1:21" s="97" customFormat="1" ht="31.5" customHeight="1">
      <c r="A2019" s="255"/>
      <c r="B2019" s="246"/>
      <c r="C2019" s="130"/>
      <c r="D2019" s="88">
        <v>4010</v>
      </c>
      <c r="E2019" s="90"/>
      <c r="F2019" s="204" t="s">
        <v>60</v>
      </c>
      <c r="G2019" s="91">
        <v>17732</v>
      </c>
      <c r="H2019" s="91">
        <v>17657</v>
      </c>
      <c r="I2019" s="192">
        <f t="shared" si="90"/>
        <v>99.57703586735845</v>
      </c>
      <c r="J2019" s="143" t="s">
        <v>1023</v>
      </c>
      <c r="K2019" s="143"/>
      <c r="L2019" s="374"/>
      <c r="M2019" s="375"/>
      <c r="N2019" s="375"/>
      <c r="O2019" s="375"/>
      <c r="P2019" s="375"/>
      <c r="Q2019" s="375"/>
      <c r="R2019" s="375"/>
      <c r="S2019" s="375"/>
      <c r="U2019" s="206"/>
    </row>
    <row r="2020" spans="1:21" s="97" customFormat="1" ht="18" customHeight="1">
      <c r="A2020" s="255"/>
      <c r="B2020" s="246"/>
      <c r="C2020" s="130"/>
      <c r="D2020" s="88">
        <v>4110</v>
      </c>
      <c r="E2020" s="90"/>
      <c r="F2020" s="204" t="s">
        <v>28</v>
      </c>
      <c r="G2020" s="91">
        <v>3182</v>
      </c>
      <c r="H2020" s="91">
        <v>3173</v>
      </c>
      <c r="I2020" s="192">
        <f t="shared" si="90"/>
        <v>99.7171590194846</v>
      </c>
      <c r="J2020" s="143" t="s">
        <v>95</v>
      </c>
      <c r="K2020" s="143"/>
      <c r="L2020" s="374"/>
      <c r="M2020" s="375"/>
      <c r="N2020" s="375"/>
      <c r="O2020" s="375"/>
      <c r="P2020" s="375"/>
      <c r="Q2020" s="375"/>
      <c r="R2020" s="375"/>
      <c r="S2020" s="375"/>
      <c r="U2020" s="206"/>
    </row>
    <row r="2021" spans="1:21" s="97" customFormat="1" ht="17.25" customHeight="1">
      <c r="A2021" s="255"/>
      <c r="B2021" s="246"/>
      <c r="C2021" s="130"/>
      <c r="D2021" s="88">
        <v>4120</v>
      </c>
      <c r="E2021" s="90"/>
      <c r="F2021" s="204" t="s">
        <v>30</v>
      </c>
      <c r="G2021" s="91">
        <v>438</v>
      </c>
      <c r="H2021" s="91">
        <v>432</v>
      </c>
      <c r="I2021" s="192">
        <f t="shared" si="90"/>
        <v>98.63013698630137</v>
      </c>
      <c r="J2021" s="143" t="s">
        <v>96</v>
      </c>
      <c r="K2021" s="143"/>
      <c r="L2021" s="374"/>
      <c r="M2021" s="375"/>
      <c r="N2021" s="375"/>
      <c r="O2021" s="375"/>
      <c r="P2021" s="375"/>
      <c r="Q2021" s="375"/>
      <c r="R2021" s="375"/>
      <c r="S2021" s="375"/>
      <c r="U2021" s="206"/>
    </row>
    <row r="2022" spans="1:20" s="116" customFormat="1" ht="15.75" customHeight="1">
      <c r="A2022" s="199"/>
      <c r="B2022" s="88"/>
      <c r="C2022" s="130"/>
      <c r="D2022" s="199">
        <v>4210</v>
      </c>
      <c r="E2022" s="201"/>
      <c r="F2022" s="87" t="s">
        <v>31</v>
      </c>
      <c r="G2022" s="120">
        <v>500</v>
      </c>
      <c r="H2022" s="120">
        <v>361</v>
      </c>
      <c r="I2022" s="92">
        <f t="shared" si="90"/>
        <v>72.2</v>
      </c>
      <c r="J2022" s="143" t="s">
        <v>1024</v>
      </c>
      <c r="K2022" s="143"/>
      <c r="L2022" s="85"/>
      <c r="N2022" s="205"/>
      <c r="O2022" s="205"/>
      <c r="P2022" s="205"/>
      <c r="Q2022" s="205">
        <v>13860</v>
      </c>
      <c r="R2022" s="205"/>
      <c r="S2022" s="205"/>
      <c r="T2022" s="206">
        <f>SUM(D2022:S2022)</f>
        <v>19003.2</v>
      </c>
    </row>
    <row r="2023" spans="1:12" s="116" customFormat="1" ht="31.5" customHeight="1">
      <c r="A2023" s="146"/>
      <c r="B2023" s="284"/>
      <c r="C2023" s="125"/>
      <c r="D2023" s="88">
        <v>4300</v>
      </c>
      <c r="E2023" s="90"/>
      <c r="F2023" s="87" t="s">
        <v>41</v>
      </c>
      <c r="G2023" s="91">
        <v>1500</v>
      </c>
      <c r="H2023" s="91">
        <f>1200-1</f>
        <v>1199</v>
      </c>
      <c r="I2023" s="193">
        <f t="shared" si="90"/>
        <v>79.93333333333334</v>
      </c>
      <c r="J2023" s="93" t="s">
        <v>160</v>
      </c>
      <c r="K2023" s="93"/>
      <c r="L2023" s="85"/>
    </row>
    <row r="2024" spans="1:20" s="116" customFormat="1" ht="17.25" customHeight="1">
      <c r="A2024" s="199"/>
      <c r="B2024" s="88"/>
      <c r="C2024" s="104"/>
      <c r="D2024" s="199">
        <v>4410</v>
      </c>
      <c r="E2024" s="201"/>
      <c r="F2024" s="87" t="s">
        <v>67</v>
      </c>
      <c r="G2024" s="120">
        <v>700</v>
      </c>
      <c r="H2024" s="120">
        <v>700</v>
      </c>
      <c r="I2024" s="92">
        <f t="shared" si="90"/>
        <v>100</v>
      </c>
      <c r="J2024" s="148" t="s">
        <v>145</v>
      </c>
      <c r="K2024" s="148"/>
      <c r="L2024" s="85"/>
      <c r="N2024" s="205"/>
      <c r="O2024" s="205"/>
      <c r="P2024" s="205"/>
      <c r="Q2024" s="205">
        <v>3526</v>
      </c>
      <c r="R2024" s="205"/>
      <c r="S2024" s="205"/>
      <c r="T2024" s="206">
        <f>SUM(D2024:S2024)</f>
        <v>9436</v>
      </c>
    </row>
    <row r="2025" spans="1:12" s="12" customFormat="1" ht="14.25" customHeight="1">
      <c r="A2025" s="105"/>
      <c r="B2025" s="105"/>
      <c r="C2025" s="106"/>
      <c r="D2025" s="105"/>
      <c r="E2025" s="107"/>
      <c r="F2025" s="105"/>
      <c r="G2025" s="108"/>
      <c r="H2025" s="108"/>
      <c r="I2025" s="108"/>
      <c r="J2025" s="131"/>
      <c r="K2025" s="131"/>
      <c r="L2025" s="7"/>
    </row>
    <row r="2026" spans="1:12" s="82" customFormat="1" ht="18" customHeight="1">
      <c r="A2026" s="75" t="s">
        <v>1025</v>
      </c>
      <c r="B2026" s="75"/>
      <c r="C2026" s="110"/>
      <c r="D2026" s="75"/>
      <c r="E2026" s="111"/>
      <c r="F2026" s="75" t="s">
        <v>1026</v>
      </c>
      <c r="G2026" s="112">
        <f>SUM(G2027:G2098)/2</f>
        <v>3552782</v>
      </c>
      <c r="H2026" s="112">
        <f>SUM(H2027:H2098)/2</f>
        <v>3526356</v>
      </c>
      <c r="I2026" s="253">
        <f aca="true" t="shared" si="92" ref="I2026:I2057">H2026/G2026*100</f>
        <v>99.25618853056562</v>
      </c>
      <c r="J2026" s="81"/>
      <c r="K2026" s="81"/>
      <c r="L2026" s="7"/>
    </row>
    <row r="2027" spans="1:12" s="86" customFormat="1" ht="15.75" customHeight="1">
      <c r="A2027" s="58" t="s">
        <v>1027</v>
      </c>
      <c r="B2027" s="254"/>
      <c r="C2027" s="60">
        <v>80102</v>
      </c>
      <c r="D2027" s="59"/>
      <c r="E2027" s="61"/>
      <c r="F2027" s="58" t="s">
        <v>1028</v>
      </c>
      <c r="G2027" s="49">
        <f>SUM(G2028:G2041)</f>
        <v>1780413</v>
      </c>
      <c r="H2027" s="49">
        <f>SUM(H2028:H2041)</f>
        <v>1776709</v>
      </c>
      <c r="I2027" s="291">
        <f t="shared" si="92"/>
        <v>99.79195838268986</v>
      </c>
      <c r="J2027" s="114"/>
      <c r="K2027" s="114"/>
      <c r="L2027" s="85"/>
    </row>
    <row r="2028" spans="1:12" s="97" customFormat="1" ht="30.75" customHeight="1">
      <c r="A2028" s="146"/>
      <c r="B2028" s="246"/>
      <c r="C2028" s="129"/>
      <c r="D2028" s="88">
        <v>3020</v>
      </c>
      <c r="E2028" s="90"/>
      <c r="F2028" s="87" t="s">
        <v>91</v>
      </c>
      <c r="G2028" s="91">
        <v>1680</v>
      </c>
      <c r="H2028" s="91">
        <v>1676</v>
      </c>
      <c r="I2028" s="192">
        <f t="shared" si="92"/>
        <v>99.76190476190476</v>
      </c>
      <c r="J2028" s="143" t="s">
        <v>1029</v>
      </c>
      <c r="K2028" s="143"/>
      <c r="L2028" s="94"/>
    </row>
    <row r="2029" spans="1:12" s="97" customFormat="1" ht="31.5" customHeight="1">
      <c r="A2029" s="117"/>
      <c r="B2029" s="246"/>
      <c r="C2029" s="130"/>
      <c r="D2029" s="88">
        <v>4010</v>
      </c>
      <c r="E2029" s="90"/>
      <c r="F2029" s="87" t="s">
        <v>60</v>
      </c>
      <c r="G2029" s="91">
        <v>1130904</v>
      </c>
      <c r="H2029" s="91">
        <v>1129648</v>
      </c>
      <c r="I2029" s="192">
        <f t="shared" si="92"/>
        <v>99.88893840679668</v>
      </c>
      <c r="J2029" s="143" t="s">
        <v>209</v>
      </c>
      <c r="K2029" s="143"/>
      <c r="L2029" s="94"/>
    </row>
    <row r="2030" spans="1:12" s="95" customFormat="1" ht="18" customHeight="1">
      <c r="A2030" s="117"/>
      <c r="B2030" s="246"/>
      <c r="C2030" s="130"/>
      <c r="D2030" s="88">
        <v>4040</v>
      </c>
      <c r="E2030" s="90"/>
      <c r="F2030" s="87" t="s">
        <v>26</v>
      </c>
      <c r="G2030" s="91">
        <v>81434</v>
      </c>
      <c r="H2030" s="91">
        <v>81394</v>
      </c>
      <c r="I2030" s="192">
        <f t="shared" si="92"/>
        <v>99.95088046761795</v>
      </c>
      <c r="J2030" s="143" t="s">
        <v>1030</v>
      </c>
      <c r="K2030" s="143"/>
      <c r="L2030" s="94"/>
    </row>
    <row r="2031" spans="1:12" s="95" customFormat="1" ht="18.75" customHeight="1">
      <c r="A2031" s="117"/>
      <c r="B2031" s="246"/>
      <c r="C2031" s="130"/>
      <c r="D2031" s="88">
        <v>4110</v>
      </c>
      <c r="E2031" s="90"/>
      <c r="F2031" s="87" t="s">
        <v>28</v>
      </c>
      <c r="G2031" s="91">
        <v>216100</v>
      </c>
      <c r="H2031" s="91">
        <v>215558</v>
      </c>
      <c r="I2031" s="192">
        <f t="shared" si="92"/>
        <v>99.74919018972697</v>
      </c>
      <c r="J2031" s="143" t="s">
        <v>28</v>
      </c>
      <c r="K2031" s="143"/>
      <c r="L2031" s="94"/>
    </row>
    <row r="2032" spans="1:12" s="95" customFormat="1" ht="16.5" customHeight="1">
      <c r="A2032" s="117"/>
      <c r="B2032" s="246"/>
      <c r="C2032" s="130"/>
      <c r="D2032" s="88">
        <v>4120</v>
      </c>
      <c r="E2032" s="90"/>
      <c r="F2032" s="87" t="s">
        <v>30</v>
      </c>
      <c r="G2032" s="91">
        <v>29478</v>
      </c>
      <c r="H2032" s="91">
        <v>29055</v>
      </c>
      <c r="I2032" s="193">
        <f t="shared" si="92"/>
        <v>98.56503154895177</v>
      </c>
      <c r="J2032" s="143" t="s">
        <v>217</v>
      </c>
      <c r="K2032" s="143"/>
      <c r="L2032" s="94"/>
    </row>
    <row r="2033" spans="1:12" s="95" customFormat="1" ht="18" customHeight="1">
      <c r="A2033" s="117"/>
      <c r="B2033" s="246"/>
      <c r="C2033" s="130"/>
      <c r="D2033" s="88">
        <v>4210</v>
      </c>
      <c r="E2033" s="90"/>
      <c r="F2033" s="121" t="s">
        <v>31</v>
      </c>
      <c r="G2033" s="122">
        <v>11800</v>
      </c>
      <c r="H2033" s="122">
        <v>11800</v>
      </c>
      <c r="I2033" s="283">
        <f t="shared" si="92"/>
        <v>100</v>
      </c>
      <c r="J2033" s="143" t="s">
        <v>1031</v>
      </c>
      <c r="K2033" s="143"/>
      <c r="L2033" s="94"/>
    </row>
    <row r="2034" spans="1:12" s="97" customFormat="1" ht="18" customHeight="1">
      <c r="A2034" s="117"/>
      <c r="B2034" s="246"/>
      <c r="C2034" s="130"/>
      <c r="D2034" s="88">
        <v>4260</v>
      </c>
      <c r="E2034" s="90"/>
      <c r="F2034" s="87" t="s">
        <v>35</v>
      </c>
      <c r="G2034" s="91">
        <v>67989</v>
      </c>
      <c r="H2034" s="91">
        <v>67683</v>
      </c>
      <c r="I2034" s="192">
        <f t="shared" si="92"/>
        <v>99.54992719410492</v>
      </c>
      <c r="J2034" s="143" t="s">
        <v>1032</v>
      </c>
      <c r="K2034" s="143"/>
      <c r="L2034" s="94"/>
    </row>
    <row r="2035" spans="1:12" s="97" customFormat="1" ht="31.5" customHeight="1">
      <c r="A2035" s="117"/>
      <c r="B2035" s="246"/>
      <c r="C2035" s="130"/>
      <c r="D2035" s="88">
        <v>4270</v>
      </c>
      <c r="E2035" s="90"/>
      <c r="F2035" s="87" t="s">
        <v>1033</v>
      </c>
      <c r="G2035" s="91">
        <v>142301</v>
      </c>
      <c r="H2035" s="91">
        <v>141689</v>
      </c>
      <c r="I2035" s="192">
        <f t="shared" si="92"/>
        <v>99.5699257208312</v>
      </c>
      <c r="J2035" s="143" t="s">
        <v>1034</v>
      </c>
      <c r="K2035" s="143"/>
      <c r="L2035" s="94"/>
    </row>
    <row r="2036" spans="1:12" s="95" customFormat="1" ht="30" customHeight="1">
      <c r="A2036" s="117"/>
      <c r="B2036" s="246"/>
      <c r="C2036" s="130"/>
      <c r="D2036" s="88">
        <v>4280</v>
      </c>
      <c r="E2036" s="90"/>
      <c r="F2036" s="87" t="s">
        <v>39</v>
      </c>
      <c r="G2036" s="91">
        <v>2365</v>
      </c>
      <c r="H2036" s="91">
        <v>1945</v>
      </c>
      <c r="I2036" s="192">
        <f t="shared" si="92"/>
        <v>82.24101479915433</v>
      </c>
      <c r="J2036" s="148" t="s">
        <v>1035</v>
      </c>
      <c r="K2036" s="148"/>
      <c r="L2036" s="94"/>
    </row>
    <row r="2037" spans="1:12" s="97" customFormat="1" ht="31.5" customHeight="1">
      <c r="A2037" s="117"/>
      <c r="B2037" s="246"/>
      <c r="C2037" s="130"/>
      <c r="D2037" s="88">
        <v>4300</v>
      </c>
      <c r="E2037" s="90"/>
      <c r="F2037" s="121" t="s">
        <v>41</v>
      </c>
      <c r="G2037" s="122">
        <v>21570</v>
      </c>
      <c r="H2037" s="122">
        <v>21523</v>
      </c>
      <c r="I2037" s="283">
        <f t="shared" si="92"/>
        <v>99.78210477515067</v>
      </c>
      <c r="J2037" s="143" t="s">
        <v>1036</v>
      </c>
      <c r="K2037" s="143"/>
      <c r="L2037" s="94"/>
    </row>
    <row r="2038" spans="1:12" s="95" customFormat="1" ht="17.25" customHeight="1">
      <c r="A2038" s="117"/>
      <c r="B2038" s="257"/>
      <c r="C2038" s="130"/>
      <c r="D2038" s="127">
        <v>4410</v>
      </c>
      <c r="E2038" s="90"/>
      <c r="F2038" s="87" t="s">
        <v>43</v>
      </c>
      <c r="G2038" s="91">
        <v>620</v>
      </c>
      <c r="H2038" s="91">
        <v>566</v>
      </c>
      <c r="I2038" s="193">
        <f t="shared" si="92"/>
        <v>91.29032258064517</v>
      </c>
      <c r="J2038" s="143" t="s">
        <v>1037</v>
      </c>
      <c r="K2038" s="143"/>
      <c r="L2038" s="94"/>
    </row>
    <row r="2039" spans="1:12" s="97" customFormat="1" ht="18" customHeight="1">
      <c r="A2039" s="117"/>
      <c r="B2039" s="246"/>
      <c r="C2039" s="130"/>
      <c r="D2039" s="88">
        <v>4430</v>
      </c>
      <c r="E2039" s="90"/>
      <c r="F2039" s="87" t="s">
        <v>45</v>
      </c>
      <c r="G2039" s="91">
        <v>2735</v>
      </c>
      <c r="H2039" s="91">
        <v>2735</v>
      </c>
      <c r="I2039" s="192">
        <f t="shared" si="92"/>
        <v>100</v>
      </c>
      <c r="J2039" s="143" t="s">
        <v>1038</v>
      </c>
      <c r="K2039" s="143"/>
      <c r="L2039" s="94"/>
    </row>
    <row r="2040" spans="1:12" s="97" customFormat="1" ht="18" customHeight="1">
      <c r="A2040" s="121"/>
      <c r="B2040" s="66"/>
      <c r="C2040" s="104"/>
      <c r="D2040" s="88">
        <v>4440</v>
      </c>
      <c r="E2040" s="90"/>
      <c r="F2040" s="87" t="s">
        <v>47</v>
      </c>
      <c r="G2040" s="91">
        <v>71251</v>
      </c>
      <c r="H2040" s="91">
        <v>71251</v>
      </c>
      <c r="I2040" s="192">
        <f t="shared" si="92"/>
        <v>100</v>
      </c>
      <c r="J2040" s="143" t="s">
        <v>1039</v>
      </c>
      <c r="K2040" s="143"/>
      <c r="L2040" s="94"/>
    </row>
    <row r="2041" spans="1:12" s="97" customFormat="1" ht="18" customHeight="1">
      <c r="A2041" s="121"/>
      <c r="B2041" s="246"/>
      <c r="C2041" s="104"/>
      <c r="D2041" s="88">
        <v>4480</v>
      </c>
      <c r="E2041" s="90"/>
      <c r="F2041" s="87" t="s">
        <v>49</v>
      </c>
      <c r="G2041" s="91">
        <v>186</v>
      </c>
      <c r="H2041" s="91">
        <v>186</v>
      </c>
      <c r="I2041" s="192">
        <f t="shared" si="92"/>
        <v>100</v>
      </c>
      <c r="J2041" s="143" t="s">
        <v>1040</v>
      </c>
      <c r="K2041" s="143"/>
      <c r="L2041" s="94"/>
    </row>
    <row r="2042" spans="1:12" s="95" customFormat="1" ht="17.25" customHeight="1">
      <c r="A2042" s="58" t="s">
        <v>1041</v>
      </c>
      <c r="B2042" s="254"/>
      <c r="C2042" s="60">
        <v>80111</v>
      </c>
      <c r="D2042" s="59"/>
      <c r="E2042" s="61"/>
      <c r="F2042" s="58" t="s">
        <v>1042</v>
      </c>
      <c r="G2042" s="49">
        <f>SUM(G2043:G2053)</f>
        <v>754747</v>
      </c>
      <c r="H2042" s="49">
        <f>SUM(H2043:H2053)</f>
        <v>752012</v>
      </c>
      <c r="I2042" s="291">
        <f t="shared" si="92"/>
        <v>99.63762691338952</v>
      </c>
      <c r="J2042" s="93"/>
      <c r="K2042" s="93"/>
      <c r="L2042" s="94"/>
    </row>
    <row r="2043" spans="1:12" s="97" customFormat="1" ht="17.25" customHeight="1">
      <c r="A2043" s="146"/>
      <c r="B2043" s="246"/>
      <c r="C2043" s="129"/>
      <c r="D2043" s="88">
        <v>3020</v>
      </c>
      <c r="E2043" s="90"/>
      <c r="F2043" s="87" t="s">
        <v>22</v>
      </c>
      <c r="G2043" s="91">
        <v>565</v>
      </c>
      <c r="H2043" s="91">
        <v>562</v>
      </c>
      <c r="I2043" s="192">
        <f t="shared" si="92"/>
        <v>99.46902654867257</v>
      </c>
      <c r="J2043" s="143" t="s">
        <v>1029</v>
      </c>
      <c r="K2043" s="143"/>
      <c r="L2043" s="94"/>
    </row>
    <row r="2044" spans="1:12" s="97" customFormat="1" ht="18.75" customHeight="1">
      <c r="A2044" s="117"/>
      <c r="B2044" s="246"/>
      <c r="C2044" s="130"/>
      <c r="D2044" s="88">
        <v>4010</v>
      </c>
      <c r="E2044" s="90"/>
      <c r="F2044" s="87" t="s">
        <v>60</v>
      </c>
      <c r="G2044" s="91">
        <v>548256</v>
      </c>
      <c r="H2044" s="91">
        <v>547236</v>
      </c>
      <c r="I2044" s="193">
        <f t="shared" si="92"/>
        <v>99.81395552442655</v>
      </c>
      <c r="J2044" s="143" t="s">
        <v>1043</v>
      </c>
      <c r="K2044" s="143"/>
      <c r="L2044" s="94"/>
    </row>
    <row r="2045" spans="1:12" s="95" customFormat="1" ht="17.25" customHeight="1">
      <c r="A2045" s="117"/>
      <c r="B2045" s="246"/>
      <c r="C2045" s="130"/>
      <c r="D2045" s="88">
        <v>4040</v>
      </c>
      <c r="E2045" s="90"/>
      <c r="F2045" s="121" t="s">
        <v>26</v>
      </c>
      <c r="G2045" s="122">
        <v>42473</v>
      </c>
      <c r="H2045" s="122">
        <v>42441</v>
      </c>
      <c r="I2045" s="283">
        <f t="shared" si="92"/>
        <v>99.92465801803499</v>
      </c>
      <c r="J2045" s="143" t="s">
        <v>323</v>
      </c>
      <c r="K2045" s="143"/>
      <c r="L2045" s="94"/>
    </row>
    <row r="2046" spans="1:12" s="95" customFormat="1" ht="17.25" customHeight="1">
      <c r="A2046" s="117"/>
      <c r="B2046" s="246"/>
      <c r="C2046" s="130"/>
      <c r="D2046" s="88">
        <v>4110</v>
      </c>
      <c r="E2046" s="90"/>
      <c r="F2046" s="87" t="s">
        <v>28</v>
      </c>
      <c r="G2046" s="91">
        <v>106555</v>
      </c>
      <c r="H2046" s="91">
        <v>105871</v>
      </c>
      <c r="I2046" s="192">
        <f t="shared" si="92"/>
        <v>99.35807798789358</v>
      </c>
      <c r="J2046" s="143" t="s">
        <v>1044</v>
      </c>
      <c r="K2046" s="143"/>
      <c r="L2046" s="94"/>
    </row>
    <row r="2047" spans="1:12" s="95" customFormat="1" ht="18" customHeight="1">
      <c r="A2047" s="117"/>
      <c r="B2047" s="246"/>
      <c r="C2047" s="130"/>
      <c r="D2047" s="88">
        <v>4120</v>
      </c>
      <c r="E2047" s="90"/>
      <c r="F2047" s="87" t="s">
        <v>30</v>
      </c>
      <c r="G2047" s="91">
        <v>14387</v>
      </c>
      <c r="H2047" s="91">
        <v>14345</v>
      </c>
      <c r="I2047" s="192">
        <f t="shared" si="92"/>
        <v>99.70806978522278</v>
      </c>
      <c r="J2047" s="143" t="s">
        <v>1045</v>
      </c>
      <c r="K2047" s="143"/>
      <c r="L2047" s="94"/>
    </row>
    <row r="2048" spans="1:12" s="95" customFormat="1" ht="18" customHeight="1">
      <c r="A2048" s="117"/>
      <c r="B2048" s="246"/>
      <c r="C2048" s="130"/>
      <c r="D2048" s="88">
        <v>4210</v>
      </c>
      <c r="E2048" s="90"/>
      <c r="F2048" s="87" t="s">
        <v>31</v>
      </c>
      <c r="G2048" s="91">
        <v>1000</v>
      </c>
      <c r="H2048" s="91">
        <v>1000</v>
      </c>
      <c r="I2048" s="192">
        <f t="shared" si="92"/>
        <v>100</v>
      </c>
      <c r="J2048" s="143" t="s">
        <v>1046</v>
      </c>
      <c r="K2048" s="143"/>
      <c r="L2048" s="94"/>
    </row>
    <row r="2049" spans="1:12" s="95" customFormat="1" ht="18" customHeight="1">
      <c r="A2049" s="117"/>
      <c r="B2049" s="246"/>
      <c r="C2049" s="130"/>
      <c r="D2049" s="88">
        <v>4240</v>
      </c>
      <c r="E2049" s="90"/>
      <c r="F2049" s="87" t="s">
        <v>33</v>
      </c>
      <c r="G2049" s="91">
        <v>309</v>
      </c>
      <c r="H2049" s="91">
        <v>309</v>
      </c>
      <c r="I2049" s="192">
        <f t="shared" si="92"/>
        <v>100</v>
      </c>
      <c r="J2049" s="143" t="s">
        <v>1047</v>
      </c>
      <c r="K2049" s="143"/>
      <c r="L2049" s="94"/>
    </row>
    <row r="2050" spans="1:12" s="95" customFormat="1" ht="31.5" customHeight="1">
      <c r="A2050" s="117"/>
      <c r="B2050" s="246"/>
      <c r="C2050" s="130"/>
      <c r="D2050" s="88">
        <v>4280</v>
      </c>
      <c r="E2050" s="90"/>
      <c r="F2050" s="87" t="s">
        <v>39</v>
      </c>
      <c r="G2050" s="91">
        <v>1800</v>
      </c>
      <c r="H2050" s="91">
        <v>895</v>
      </c>
      <c r="I2050" s="192">
        <f t="shared" si="92"/>
        <v>49.72222222222222</v>
      </c>
      <c r="J2050" s="143" t="s">
        <v>1035</v>
      </c>
      <c r="K2050" s="143"/>
      <c r="L2050" s="94"/>
    </row>
    <row r="2051" spans="1:12" s="95" customFormat="1" ht="17.25" customHeight="1">
      <c r="A2051" s="117"/>
      <c r="B2051" s="246"/>
      <c r="C2051" s="130"/>
      <c r="D2051" s="88">
        <v>4300</v>
      </c>
      <c r="E2051" s="90"/>
      <c r="F2051" s="87" t="s">
        <v>41</v>
      </c>
      <c r="G2051" s="91">
        <v>2780</v>
      </c>
      <c r="H2051" s="91">
        <v>2732</v>
      </c>
      <c r="I2051" s="192">
        <f t="shared" si="92"/>
        <v>98.27338129496403</v>
      </c>
      <c r="J2051" s="143" t="s">
        <v>1048</v>
      </c>
      <c r="K2051" s="143"/>
      <c r="L2051" s="94"/>
    </row>
    <row r="2052" spans="1:12" s="95" customFormat="1" ht="17.25" customHeight="1">
      <c r="A2052" s="117"/>
      <c r="B2052" s="246"/>
      <c r="C2052" s="130"/>
      <c r="D2052" s="88">
        <v>4410</v>
      </c>
      <c r="E2052" s="90"/>
      <c r="F2052" s="87" t="s">
        <v>43</v>
      </c>
      <c r="G2052" s="91">
        <v>265</v>
      </c>
      <c r="H2052" s="91">
        <v>264</v>
      </c>
      <c r="I2052" s="192">
        <f t="shared" si="92"/>
        <v>99.62264150943396</v>
      </c>
      <c r="J2052" s="143" t="s">
        <v>1037</v>
      </c>
      <c r="K2052" s="143"/>
      <c r="L2052" s="94"/>
    </row>
    <row r="2053" spans="1:12" s="97" customFormat="1" ht="17.25" customHeight="1">
      <c r="A2053" s="121"/>
      <c r="B2053" s="66"/>
      <c r="C2053" s="104"/>
      <c r="D2053" s="88">
        <v>4440</v>
      </c>
      <c r="E2053" s="90"/>
      <c r="F2053" s="87" t="s">
        <v>47</v>
      </c>
      <c r="G2053" s="91">
        <v>36357</v>
      </c>
      <c r="H2053" s="91">
        <v>36357</v>
      </c>
      <c r="I2053" s="193">
        <f t="shared" si="92"/>
        <v>100</v>
      </c>
      <c r="J2053" s="143" t="s">
        <v>1039</v>
      </c>
      <c r="K2053" s="143"/>
      <c r="L2053" s="94"/>
    </row>
    <row r="2054" spans="1:12" s="95" customFormat="1" ht="17.25" customHeight="1">
      <c r="A2054" s="100"/>
      <c r="B2054" s="246"/>
      <c r="C2054" s="142">
        <v>80113</v>
      </c>
      <c r="D2054" s="59"/>
      <c r="E2054" s="61"/>
      <c r="F2054" s="58" t="s">
        <v>293</v>
      </c>
      <c r="G2054" s="49">
        <f>SUM(G2055:G2056)</f>
        <v>4080</v>
      </c>
      <c r="H2054" s="49">
        <f>SUM(H2055:H2056)</f>
        <v>3443</v>
      </c>
      <c r="I2054" s="291">
        <f t="shared" si="92"/>
        <v>84.38725490196079</v>
      </c>
      <c r="J2054" s="255"/>
      <c r="K2054" s="255"/>
      <c r="L2054" s="94"/>
    </row>
    <row r="2055" spans="1:12" s="95" customFormat="1" ht="18.75" customHeight="1">
      <c r="A2055" s="117"/>
      <c r="B2055" s="246"/>
      <c r="C2055" s="130"/>
      <c r="D2055" s="88">
        <v>4110</v>
      </c>
      <c r="E2055" s="90"/>
      <c r="F2055" s="87" t="s">
        <v>28</v>
      </c>
      <c r="G2055" s="91">
        <v>680</v>
      </c>
      <c r="H2055" s="91">
        <v>230</v>
      </c>
      <c r="I2055" s="192">
        <f t="shared" si="92"/>
        <v>33.82352941176471</v>
      </c>
      <c r="J2055" s="143" t="s">
        <v>1049</v>
      </c>
      <c r="K2055" s="143"/>
      <c r="L2055" s="94"/>
    </row>
    <row r="2056" spans="1:12" s="97" customFormat="1" ht="19.5" customHeight="1">
      <c r="A2056" s="121"/>
      <c r="B2056" s="246"/>
      <c r="C2056" s="104"/>
      <c r="D2056" s="88">
        <v>4300</v>
      </c>
      <c r="E2056" s="90"/>
      <c r="F2056" s="87" t="s">
        <v>41</v>
      </c>
      <c r="G2056" s="91">
        <v>3400</v>
      </c>
      <c r="H2056" s="91">
        <v>3213</v>
      </c>
      <c r="I2056" s="193">
        <f t="shared" si="92"/>
        <v>94.5</v>
      </c>
      <c r="J2056" s="143" t="s">
        <v>1050</v>
      </c>
      <c r="K2056" s="143"/>
      <c r="L2056" s="94"/>
    </row>
    <row r="2057" spans="1:12" s="95" customFormat="1" ht="17.25" customHeight="1">
      <c r="A2057" s="58" t="s">
        <v>1051</v>
      </c>
      <c r="B2057" s="254"/>
      <c r="C2057" s="60">
        <v>80134</v>
      </c>
      <c r="D2057" s="59"/>
      <c r="E2057" s="61"/>
      <c r="F2057" s="58" t="s">
        <v>1052</v>
      </c>
      <c r="G2057" s="49">
        <f>SUM(G2058:G2067)</f>
        <v>726244</v>
      </c>
      <c r="H2057" s="49">
        <f>SUM(H2058:H2067)</f>
        <v>724169</v>
      </c>
      <c r="I2057" s="291">
        <f t="shared" si="92"/>
        <v>99.71428335380395</v>
      </c>
      <c r="J2057" s="93"/>
      <c r="K2057" s="93"/>
      <c r="L2057" s="94"/>
    </row>
    <row r="2058" spans="1:12" s="95" customFormat="1" ht="18.75" customHeight="1">
      <c r="A2058" s="146"/>
      <c r="B2058" s="246"/>
      <c r="C2058" s="89"/>
      <c r="D2058" s="88">
        <v>3020</v>
      </c>
      <c r="E2058" s="90"/>
      <c r="F2058" s="87" t="s">
        <v>22</v>
      </c>
      <c r="G2058" s="91">
        <v>300</v>
      </c>
      <c r="H2058" s="91">
        <v>261</v>
      </c>
      <c r="I2058" s="193">
        <f aca="true" t="shared" si="93" ref="I2058:I2098">H2058/G2058*100</f>
        <v>87</v>
      </c>
      <c r="J2058" s="143" t="s">
        <v>1029</v>
      </c>
      <c r="K2058" s="143"/>
      <c r="L2058" s="94"/>
    </row>
    <row r="2059" spans="1:12" s="97" customFormat="1" ht="18" customHeight="1">
      <c r="A2059" s="117"/>
      <c r="B2059" s="246"/>
      <c r="C2059" s="96"/>
      <c r="D2059" s="88">
        <v>4010</v>
      </c>
      <c r="E2059" s="90"/>
      <c r="F2059" s="121" t="s">
        <v>60</v>
      </c>
      <c r="G2059" s="122">
        <v>522701</v>
      </c>
      <c r="H2059" s="122">
        <v>522452</v>
      </c>
      <c r="I2059" s="283">
        <f t="shared" si="93"/>
        <v>99.95236282310536</v>
      </c>
      <c r="J2059" s="143" t="s">
        <v>1043</v>
      </c>
      <c r="K2059" s="143"/>
      <c r="L2059" s="94"/>
    </row>
    <row r="2060" spans="1:12" s="97" customFormat="1" ht="18.75" customHeight="1">
      <c r="A2060" s="117"/>
      <c r="B2060" s="246"/>
      <c r="C2060" s="96"/>
      <c r="D2060" s="88">
        <v>4040</v>
      </c>
      <c r="E2060" s="90"/>
      <c r="F2060" s="87" t="s">
        <v>26</v>
      </c>
      <c r="G2060" s="91">
        <v>43790</v>
      </c>
      <c r="H2060" s="91">
        <v>43713</v>
      </c>
      <c r="I2060" s="192">
        <f t="shared" si="93"/>
        <v>99.82416076729848</v>
      </c>
      <c r="J2060" s="143" t="s">
        <v>323</v>
      </c>
      <c r="K2060" s="143"/>
      <c r="L2060" s="94"/>
    </row>
    <row r="2061" spans="1:12" s="95" customFormat="1" ht="18.75" customHeight="1">
      <c r="A2061" s="117"/>
      <c r="B2061" s="246"/>
      <c r="C2061" s="96"/>
      <c r="D2061" s="88">
        <v>4110</v>
      </c>
      <c r="E2061" s="90"/>
      <c r="F2061" s="87" t="s">
        <v>28</v>
      </c>
      <c r="G2061" s="91">
        <v>101655</v>
      </c>
      <c r="H2061" s="91">
        <v>101139</v>
      </c>
      <c r="I2061" s="192">
        <f t="shared" si="93"/>
        <v>99.49240076730118</v>
      </c>
      <c r="J2061" s="143" t="s">
        <v>28</v>
      </c>
      <c r="K2061" s="143"/>
      <c r="L2061" s="94"/>
    </row>
    <row r="2062" spans="1:12" s="97" customFormat="1" ht="16.5" customHeight="1">
      <c r="A2062" s="117"/>
      <c r="B2062" s="246"/>
      <c r="C2062" s="96"/>
      <c r="D2062" s="88">
        <v>4120</v>
      </c>
      <c r="E2062" s="90"/>
      <c r="F2062" s="87" t="s">
        <v>30</v>
      </c>
      <c r="G2062" s="91">
        <v>13732</v>
      </c>
      <c r="H2062" s="91">
        <v>13322</v>
      </c>
      <c r="I2062" s="193">
        <f t="shared" si="93"/>
        <v>97.01427323041072</v>
      </c>
      <c r="J2062" s="143" t="s">
        <v>217</v>
      </c>
      <c r="K2062" s="143"/>
      <c r="L2062" s="94"/>
    </row>
    <row r="2063" spans="1:12" s="97" customFormat="1" ht="31.5" customHeight="1">
      <c r="A2063" s="117"/>
      <c r="B2063" s="246"/>
      <c r="C2063" s="96"/>
      <c r="D2063" s="88">
        <v>4240</v>
      </c>
      <c r="E2063" s="90"/>
      <c r="F2063" s="87" t="s">
        <v>33</v>
      </c>
      <c r="G2063" s="91">
        <v>2077</v>
      </c>
      <c r="H2063" s="91">
        <v>2074</v>
      </c>
      <c r="I2063" s="192">
        <f t="shared" si="93"/>
        <v>99.85556090515166</v>
      </c>
      <c r="J2063" s="148" t="s">
        <v>1053</v>
      </c>
      <c r="K2063" s="148"/>
      <c r="L2063" s="94"/>
    </row>
    <row r="2064" spans="1:12" s="97" customFormat="1" ht="29.25" customHeight="1">
      <c r="A2064" s="117"/>
      <c r="B2064" s="246"/>
      <c r="C2064" s="96"/>
      <c r="D2064" s="88">
        <v>4280</v>
      </c>
      <c r="E2064" s="90"/>
      <c r="F2064" s="121" t="s">
        <v>39</v>
      </c>
      <c r="G2064" s="122">
        <v>2400</v>
      </c>
      <c r="H2064" s="122">
        <v>1620</v>
      </c>
      <c r="I2064" s="256">
        <f t="shared" si="93"/>
        <v>67.5</v>
      </c>
      <c r="J2064" s="143" t="s">
        <v>1035</v>
      </c>
      <c r="K2064" s="143"/>
      <c r="L2064" s="94"/>
    </row>
    <row r="2065" spans="1:12" s="97" customFormat="1" ht="18.75" customHeight="1">
      <c r="A2065" s="117"/>
      <c r="B2065" s="246"/>
      <c r="C2065" s="96"/>
      <c r="D2065" s="88">
        <v>4300</v>
      </c>
      <c r="E2065" s="90"/>
      <c r="F2065" s="87" t="s">
        <v>41</v>
      </c>
      <c r="G2065" s="91">
        <v>5717</v>
      </c>
      <c r="H2065" s="91">
        <v>5717</v>
      </c>
      <c r="I2065" s="193">
        <f t="shared" si="93"/>
        <v>100</v>
      </c>
      <c r="J2065" s="143" t="s">
        <v>1054</v>
      </c>
      <c r="K2065" s="143"/>
      <c r="L2065" s="94"/>
    </row>
    <row r="2066" spans="1:12" s="95" customFormat="1" ht="17.25" customHeight="1">
      <c r="A2066" s="117"/>
      <c r="B2066" s="246"/>
      <c r="C2066" s="96"/>
      <c r="D2066" s="88">
        <v>4410</v>
      </c>
      <c r="E2066" s="90"/>
      <c r="F2066" s="87" t="s">
        <v>43</v>
      </c>
      <c r="G2066" s="91">
        <v>599</v>
      </c>
      <c r="H2066" s="91">
        <v>598</v>
      </c>
      <c r="I2066" s="192">
        <f t="shared" si="93"/>
        <v>99.8330550918197</v>
      </c>
      <c r="J2066" s="143" t="s">
        <v>1055</v>
      </c>
      <c r="K2066" s="143"/>
      <c r="L2066" s="94"/>
    </row>
    <row r="2067" spans="1:12" s="95" customFormat="1" ht="15.75" customHeight="1">
      <c r="A2067" s="121"/>
      <c r="B2067" s="66"/>
      <c r="C2067" s="99"/>
      <c r="D2067" s="88">
        <v>4440</v>
      </c>
      <c r="E2067" s="90"/>
      <c r="F2067" s="87" t="s">
        <v>47</v>
      </c>
      <c r="G2067" s="91">
        <v>33273</v>
      </c>
      <c r="H2067" s="91">
        <v>33273</v>
      </c>
      <c r="I2067" s="192">
        <f t="shared" si="93"/>
        <v>100</v>
      </c>
      <c r="J2067" s="143" t="s">
        <v>1056</v>
      </c>
      <c r="K2067" s="143"/>
      <c r="L2067" s="94"/>
    </row>
    <row r="2068" spans="1:12" s="86" customFormat="1" ht="21" customHeight="1">
      <c r="A2068" s="188"/>
      <c r="B2068" s="254"/>
      <c r="C2068" s="60">
        <v>80146</v>
      </c>
      <c r="D2068" s="59"/>
      <c r="E2068" s="61"/>
      <c r="F2068" s="58" t="s">
        <v>53</v>
      </c>
      <c r="G2068" s="49">
        <f>SUM(G2069:G2074)</f>
        <v>8366</v>
      </c>
      <c r="H2068" s="49">
        <f>SUM(H2069:H2074)</f>
        <v>8169</v>
      </c>
      <c r="I2068" s="191">
        <f t="shared" si="93"/>
        <v>97.64523069567296</v>
      </c>
      <c r="J2068" s="93"/>
      <c r="K2068" s="93"/>
      <c r="L2068" s="85"/>
    </row>
    <row r="2069" spans="1:12" s="116" customFormat="1" ht="16.5" customHeight="1">
      <c r="A2069" s="146"/>
      <c r="B2069" s="284"/>
      <c r="C2069" s="125"/>
      <c r="D2069" s="88">
        <v>4010</v>
      </c>
      <c r="E2069" s="90"/>
      <c r="F2069" s="87" t="s">
        <v>105</v>
      </c>
      <c r="G2069" s="91">
        <v>4937</v>
      </c>
      <c r="H2069" s="91">
        <v>4871</v>
      </c>
      <c r="I2069" s="193">
        <f t="shared" si="93"/>
        <v>98.66315576260887</v>
      </c>
      <c r="J2069" s="117" t="s">
        <v>1057</v>
      </c>
      <c r="K2069" s="117"/>
      <c r="L2069" s="85"/>
    </row>
    <row r="2070" spans="1:12" s="116" customFormat="1" ht="16.5" customHeight="1">
      <c r="A2070" s="146"/>
      <c r="B2070" s="284"/>
      <c r="C2070" s="125"/>
      <c r="D2070" s="88">
        <v>4110</v>
      </c>
      <c r="E2070" s="90"/>
      <c r="F2070" s="87" t="s">
        <v>28</v>
      </c>
      <c r="G2070" s="91">
        <v>729</v>
      </c>
      <c r="H2070" s="91">
        <v>728</v>
      </c>
      <c r="I2070" s="193">
        <f t="shared" si="93"/>
        <v>99.86282578875172</v>
      </c>
      <c r="J2070" s="117" t="s">
        <v>1058</v>
      </c>
      <c r="K2070" s="117"/>
      <c r="L2070" s="85"/>
    </row>
    <row r="2071" spans="1:12" s="116" customFormat="1" ht="17.25" customHeight="1">
      <c r="A2071" s="146"/>
      <c r="B2071" s="284"/>
      <c r="C2071" s="125"/>
      <c r="D2071" s="88">
        <v>4120</v>
      </c>
      <c r="E2071" s="90"/>
      <c r="F2071" s="87" t="s">
        <v>30</v>
      </c>
      <c r="G2071" s="91">
        <v>100</v>
      </c>
      <c r="H2071" s="91">
        <v>99</v>
      </c>
      <c r="I2071" s="193">
        <f t="shared" si="93"/>
        <v>99</v>
      </c>
      <c r="J2071" s="117" t="s">
        <v>1059</v>
      </c>
      <c r="K2071" s="117"/>
      <c r="L2071" s="85"/>
    </row>
    <row r="2072" spans="1:12" s="116" customFormat="1" ht="16.5" customHeight="1">
      <c r="A2072" s="146"/>
      <c r="B2072" s="284"/>
      <c r="C2072" s="125"/>
      <c r="D2072" s="88">
        <v>4210</v>
      </c>
      <c r="E2072" s="90"/>
      <c r="F2072" s="87" t="s">
        <v>31</v>
      </c>
      <c r="G2072" s="91">
        <v>200</v>
      </c>
      <c r="H2072" s="91">
        <v>199</v>
      </c>
      <c r="I2072" s="193">
        <f t="shared" si="93"/>
        <v>99.5</v>
      </c>
      <c r="J2072" s="117" t="s">
        <v>1060</v>
      </c>
      <c r="K2072" s="117"/>
      <c r="L2072" s="85"/>
    </row>
    <row r="2073" spans="1:12" s="116" customFormat="1" ht="17.25" customHeight="1">
      <c r="A2073" s="146"/>
      <c r="B2073" s="284"/>
      <c r="C2073" s="125"/>
      <c r="D2073" s="88">
        <v>4300</v>
      </c>
      <c r="E2073" s="90"/>
      <c r="F2073" s="87" t="s">
        <v>41</v>
      </c>
      <c r="G2073" s="91">
        <v>2120</v>
      </c>
      <c r="H2073" s="91">
        <v>2090</v>
      </c>
      <c r="I2073" s="193">
        <f t="shared" si="93"/>
        <v>98.58490566037736</v>
      </c>
      <c r="J2073" s="93" t="s">
        <v>1061</v>
      </c>
      <c r="K2073" s="93"/>
      <c r="L2073" s="85"/>
    </row>
    <row r="2074" spans="1:12" s="116" customFormat="1" ht="18" customHeight="1">
      <c r="A2074" s="117"/>
      <c r="B2074" s="239"/>
      <c r="C2074" s="218"/>
      <c r="D2074" s="88">
        <v>4410</v>
      </c>
      <c r="E2074" s="90"/>
      <c r="F2074" s="87" t="s">
        <v>43</v>
      </c>
      <c r="G2074" s="122">
        <v>280</v>
      </c>
      <c r="H2074" s="122">
        <v>182</v>
      </c>
      <c r="I2074" s="193">
        <f t="shared" si="93"/>
        <v>65</v>
      </c>
      <c r="J2074" s="93" t="s">
        <v>1062</v>
      </c>
      <c r="K2074" s="93"/>
      <c r="L2074" s="85"/>
    </row>
    <row r="2075" spans="1:12" s="95" customFormat="1" ht="17.25" customHeight="1">
      <c r="A2075" s="100"/>
      <c r="B2075" s="246"/>
      <c r="C2075" s="99">
        <v>80195</v>
      </c>
      <c r="D2075" s="59"/>
      <c r="E2075" s="61"/>
      <c r="F2075" s="100" t="s">
        <v>1063</v>
      </c>
      <c r="G2075" s="101">
        <f>SUM(G2076:G2080)</f>
        <v>33255</v>
      </c>
      <c r="H2075" s="101">
        <f>SUM(H2076:H2080)</f>
        <v>19197</v>
      </c>
      <c r="I2075" s="291">
        <f t="shared" si="93"/>
        <v>57.72665764546685</v>
      </c>
      <c r="J2075" s="153"/>
      <c r="K2075" s="153"/>
      <c r="L2075" s="94"/>
    </row>
    <row r="2076" spans="1:12" s="97" customFormat="1" ht="17.25" customHeight="1">
      <c r="A2076" s="121"/>
      <c r="B2076" s="239"/>
      <c r="C2076" s="104"/>
      <c r="D2076" s="88">
        <v>4215</v>
      </c>
      <c r="E2076" s="90"/>
      <c r="F2076" s="87" t="s">
        <v>31</v>
      </c>
      <c r="G2076" s="122">
        <v>7901</v>
      </c>
      <c r="H2076" s="122">
        <v>6483</v>
      </c>
      <c r="I2076" s="192">
        <f t="shared" si="93"/>
        <v>82.05290469560815</v>
      </c>
      <c r="J2076" s="143" t="s">
        <v>1064</v>
      </c>
      <c r="K2076" s="143"/>
      <c r="L2076" s="94"/>
    </row>
    <row r="2077" spans="1:12" s="97" customFormat="1" ht="18" customHeight="1">
      <c r="A2077" s="121"/>
      <c r="B2077" s="239"/>
      <c r="C2077" s="104"/>
      <c r="D2077" s="88">
        <v>4245</v>
      </c>
      <c r="E2077" s="90"/>
      <c r="F2077" s="87" t="s">
        <v>33</v>
      </c>
      <c r="G2077" s="122">
        <v>2613</v>
      </c>
      <c r="H2077" s="122">
        <v>1174</v>
      </c>
      <c r="I2077" s="192">
        <f t="shared" si="93"/>
        <v>44.92920015308075</v>
      </c>
      <c r="J2077" s="143" t="s">
        <v>1065</v>
      </c>
      <c r="K2077" s="143"/>
      <c r="L2077" s="94"/>
    </row>
    <row r="2078" spans="1:12" s="95" customFormat="1" ht="18.75" customHeight="1">
      <c r="A2078" s="121"/>
      <c r="B2078" s="246"/>
      <c r="C2078" s="99"/>
      <c r="D2078" s="88">
        <v>4305</v>
      </c>
      <c r="E2078" s="90"/>
      <c r="F2078" s="87" t="s">
        <v>41</v>
      </c>
      <c r="G2078" s="122">
        <v>2410</v>
      </c>
      <c r="H2078" s="122">
        <v>2217</v>
      </c>
      <c r="I2078" s="192">
        <f t="shared" si="93"/>
        <v>91.99170124481327</v>
      </c>
      <c r="J2078" s="143" t="s">
        <v>1066</v>
      </c>
      <c r="K2078" s="143"/>
      <c r="L2078" s="94"/>
    </row>
    <row r="2079" spans="1:12" s="95" customFormat="1" ht="18" customHeight="1">
      <c r="A2079" s="121"/>
      <c r="B2079" s="246"/>
      <c r="C2079" s="99"/>
      <c r="D2079" s="88">
        <v>4425</v>
      </c>
      <c r="E2079" s="90"/>
      <c r="F2079" s="121" t="s">
        <v>173</v>
      </c>
      <c r="G2079" s="122">
        <v>19837</v>
      </c>
      <c r="H2079" s="122">
        <v>9222</v>
      </c>
      <c r="I2079" s="192">
        <f t="shared" si="93"/>
        <v>46.48888440792459</v>
      </c>
      <c r="J2079" s="143" t="s">
        <v>1067</v>
      </c>
      <c r="K2079" s="143"/>
      <c r="L2079" s="94"/>
    </row>
    <row r="2080" spans="1:12" s="95" customFormat="1" ht="18" customHeight="1">
      <c r="A2080" s="121"/>
      <c r="B2080" s="246"/>
      <c r="C2080" s="99"/>
      <c r="D2080" s="88">
        <v>4435</v>
      </c>
      <c r="E2080" s="90"/>
      <c r="F2080" s="121" t="s">
        <v>45</v>
      </c>
      <c r="G2080" s="122">
        <v>494</v>
      </c>
      <c r="H2080" s="122">
        <v>101</v>
      </c>
      <c r="I2080" s="192">
        <f t="shared" si="93"/>
        <v>20.445344129554655</v>
      </c>
      <c r="J2080" s="143" t="s">
        <v>1068</v>
      </c>
      <c r="K2080" s="143"/>
      <c r="L2080" s="94"/>
    </row>
    <row r="2081" spans="1:12" s="95" customFormat="1" ht="16.5" customHeight="1">
      <c r="A2081" s="100"/>
      <c r="B2081" s="246"/>
      <c r="C2081" s="99">
        <v>80195</v>
      </c>
      <c r="D2081" s="59"/>
      <c r="E2081" s="61"/>
      <c r="F2081" s="100" t="s">
        <v>55</v>
      </c>
      <c r="G2081" s="101">
        <f>SUM(G2082:G2083)</f>
        <v>18763</v>
      </c>
      <c r="H2081" s="101">
        <f>SUM(H2082:H2083)</f>
        <v>15785</v>
      </c>
      <c r="I2081" s="291">
        <f t="shared" si="93"/>
        <v>84.12833768587113</v>
      </c>
      <c r="J2081" s="153"/>
      <c r="K2081" s="153"/>
      <c r="L2081" s="94"/>
    </row>
    <row r="2082" spans="1:12" s="95" customFormat="1" ht="17.25" customHeight="1">
      <c r="A2082" s="121"/>
      <c r="B2082" s="246"/>
      <c r="C2082" s="99"/>
      <c r="D2082" s="335">
        <v>4430</v>
      </c>
      <c r="E2082" s="90"/>
      <c r="F2082" s="121" t="s">
        <v>45</v>
      </c>
      <c r="G2082" s="122">
        <v>4000</v>
      </c>
      <c r="H2082" s="122">
        <v>1022</v>
      </c>
      <c r="I2082" s="192">
        <f t="shared" si="93"/>
        <v>25.55</v>
      </c>
      <c r="J2082" s="143" t="s">
        <v>1069</v>
      </c>
      <c r="K2082" s="143"/>
      <c r="L2082" s="94"/>
    </row>
    <row r="2083" spans="1:12" s="95" customFormat="1" ht="16.5" customHeight="1">
      <c r="A2083" s="121"/>
      <c r="B2083" s="246"/>
      <c r="C2083" s="99"/>
      <c r="D2083" s="88">
        <v>4440</v>
      </c>
      <c r="E2083" s="90"/>
      <c r="F2083" s="87" t="s">
        <v>47</v>
      </c>
      <c r="G2083" s="122">
        <v>14763</v>
      </c>
      <c r="H2083" s="122">
        <v>14763</v>
      </c>
      <c r="I2083" s="192">
        <f t="shared" si="93"/>
        <v>100</v>
      </c>
      <c r="J2083" s="143" t="s">
        <v>1070</v>
      </c>
      <c r="K2083" s="143"/>
      <c r="L2083" s="94"/>
    </row>
    <row r="2084" spans="1:12" s="95" customFormat="1" ht="18" customHeight="1">
      <c r="A2084" s="100"/>
      <c r="B2084" s="246"/>
      <c r="C2084" s="145">
        <v>85154</v>
      </c>
      <c r="D2084" s="59"/>
      <c r="E2084" s="61"/>
      <c r="F2084" s="100" t="s">
        <v>135</v>
      </c>
      <c r="G2084" s="101">
        <f>SUM(G2085:G2089)</f>
        <v>5807</v>
      </c>
      <c r="H2084" s="101">
        <f>SUM(H2085:H2089)</f>
        <v>5802</v>
      </c>
      <c r="I2084" s="291">
        <f t="shared" si="93"/>
        <v>99.91389702083691</v>
      </c>
      <c r="J2084" s="153"/>
      <c r="K2084" s="153"/>
      <c r="L2084" s="94"/>
    </row>
    <row r="2085" spans="1:12" s="95" customFormat="1" ht="18" customHeight="1">
      <c r="A2085" s="121"/>
      <c r="B2085" s="246"/>
      <c r="C2085" s="99"/>
      <c r="D2085" s="88">
        <v>4110</v>
      </c>
      <c r="E2085" s="90"/>
      <c r="F2085" s="121" t="s">
        <v>28</v>
      </c>
      <c r="G2085" s="122">
        <v>618</v>
      </c>
      <c r="H2085" s="122">
        <v>617</v>
      </c>
      <c r="I2085" s="193">
        <f t="shared" si="93"/>
        <v>99.83818770226537</v>
      </c>
      <c r="J2085" s="117" t="s">
        <v>1071</v>
      </c>
      <c r="K2085" s="117"/>
      <c r="L2085" s="94"/>
    </row>
    <row r="2086" spans="1:12" s="95" customFormat="1" ht="18" customHeight="1">
      <c r="A2086" s="121"/>
      <c r="B2086" s="246"/>
      <c r="C2086" s="99"/>
      <c r="D2086" s="88">
        <v>4120</v>
      </c>
      <c r="E2086" s="90"/>
      <c r="F2086" s="121" t="s">
        <v>30</v>
      </c>
      <c r="G2086" s="122">
        <v>85</v>
      </c>
      <c r="H2086" s="122">
        <v>84</v>
      </c>
      <c r="I2086" s="256">
        <f t="shared" si="93"/>
        <v>98.82352941176471</v>
      </c>
      <c r="J2086" s="117" t="s">
        <v>1072</v>
      </c>
      <c r="K2086" s="117"/>
      <c r="L2086" s="94"/>
    </row>
    <row r="2087" spans="1:12" s="95" customFormat="1" ht="18" customHeight="1">
      <c r="A2087" s="121"/>
      <c r="B2087" s="246"/>
      <c r="C2087" s="99"/>
      <c r="D2087" s="88">
        <v>4210</v>
      </c>
      <c r="E2087" s="90"/>
      <c r="F2087" s="87" t="s">
        <v>31</v>
      </c>
      <c r="G2087" s="122">
        <v>275</v>
      </c>
      <c r="H2087" s="122">
        <v>272</v>
      </c>
      <c r="I2087" s="193">
        <f t="shared" si="93"/>
        <v>98.9090909090909</v>
      </c>
      <c r="J2087" s="117" t="s">
        <v>1073</v>
      </c>
      <c r="K2087" s="117"/>
      <c r="L2087" s="94"/>
    </row>
    <row r="2088" spans="1:12" s="95" customFormat="1" ht="17.25" customHeight="1">
      <c r="A2088" s="121"/>
      <c r="B2088" s="246"/>
      <c r="C2088" s="99"/>
      <c r="D2088" s="88">
        <v>4220</v>
      </c>
      <c r="E2088" s="90"/>
      <c r="F2088" s="121" t="s">
        <v>63</v>
      </c>
      <c r="G2088" s="122">
        <v>1265</v>
      </c>
      <c r="H2088" s="122">
        <v>1265</v>
      </c>
      <c r="I2088" s="193">
        <f t="shared" si="93"/>
        <v>100</v>
      </c>
      <c r="J2088" s="117" t="s">
        <v>1074</v>
      </c>
      <c r="K2088" s="117"/>
      <c r="L2088" s="94"/>
    </row>
    <row r="2089" spans="1:12" s="95" customFormat="1" ht="18" customHeight="1">
      <c r="A2089" s="121"/>
      <c r="B2089" s="246"/>
      <c r="C2089" s="99"/>
      <c r="D2089" s="88">
        <v>4300</v>
      </c>
      <c r="E2089" s="90"/>
      <c r="F2089" s="87" t="s">
        <v>41</v>
      </c>
      <c r="G2089" s="122">
        <v>3564</v>
      </c>
      <c r="H2089" s="122">
        <v>3564</v>
      </c>
      <c r="I2089" s="193">
        <f t="shared" si="93"/>
        <v>100</v>
      </c>
      <c r="J2089" s="117" t="s">
        <v>1075</v>
      </c>
      <c r="K2089" s="117"/>
      <c r="L2089" s="94"/>
    </row>
    <row r="2090" spans="1:12" s="95" customFormat="1" ht="17.25" customHeight="1">
      <c r="A2090" s="58" t="s">
        <v>1027</v>
      </c>
      <c r="B2090" s="254"/>
      <c r="C2090" s="60">
        <v>85401</v>
      </c>
      <c r="D2090" s="59"/>
      <c r="E2090" s="61"/>
      <c r="F2090" s="100" t="s">
        <v>104</v>
      </c>
      <c r="G2090" s="101">
        <f>SUM(G2091:G2096)</f>
        <v>196577</v>
      </c>
      <c r="H2090" s="101">
        <f>SUM(H2091:H2096)</f>
        <v>196540</v>
      </c>
      <c r="I2090" s="303">
        <f t="shared" si="93"/>
        <v>99.98117785905778</v>
      </c>
      <c r="J2090" s="93"/>
      <c r="K2090" s="93"/>
      <c r="L2090" s="94"/>
    </row>
    <row r="2091" spans="1:12" s="95" customFormat="1" ht="18" customHeight="1">
      <c r="A2091" s="146"/>
      <c r="B2091" s="246"/>
      <c r="C2091" s="89"/>
      <c r="D2091" s="88">
        <v>4010</v>
      </c>
      <c r="E2091" s="90"/>
      <c r="F2091" s="87" t="s">
        <v>105</v>
      </c>
      <c r="G2091" s="91">
        <v>144396</v>
      </c>
      <c r="H2091" s="91">
        <v>144377</v>
      </c>
      <c r="I2091" s="193">
        <f t="shared" si="93"/>
        <v>99.98684174076844</v>
      </c>
      <c r="J2091" s="143" t="s">
        <v>1043</v>
      </c>
      <c r="K2091" s="143"/>
      <c r="L2091" s="94"/>
    </row>
    <row r="2092" spans="1:12" s="97" customFormat="1" ht="18" customHeight="1">
      <c r="A2092" s="117"/>
      <c r="B2092" s="257"/>
      <c r="C2092" s="96"/>
      <c r="D2092" s="127">
        <v>4040</v>
      </c>
      <c r="E2092" s="90"/>
      <c r="F2092" s="87" t="s">
        <v>26</v>
      </c>
      <c r="G2092" s="91">
        <v>11070</v>
      </c>
      <c r="H2092" s="91">
        <v>11067</v>
      </c>
      <c r="I2092" s="193">
        <f t="shared" si="93"/>
        <v>99.97289972899729</v>
      </c>
      <c r="J2092" s="148" t="s">
        <v>210</v>
      </c>
      <c r="K2092" s="148"/>
      <c r="L2092" s="94"/>
    </row>
    <row r="2093" spans="1:12" s="95" customFormat="1" ht="18.75" customHeight="1">
      <c r="A2093" s="117"/>
      <c r="B2093" s="246"/>
      <c r="C2093" s="96"/>
      <c r="D2093" s="88">
        <v>4110</v>
      </c>
      <c r="E2093" s="90"/>
      <c r="F2093" s="121" t="s">
        <v>28</v>
      </c>
      <c r="G2093" s="122">
        <v>27842</v>
      </c>
      <c r="H2093" s="122">
        <v>27838</v>
      </c>
      <c r="I2093" s="283">
        <f t="shared" si="93"/>
        <v>99.9856332160046</v>
      </c>
      <c r="J2093" s="143" t="s">
        <v>28</v>
      </c>
      <c r="K2093" s="143"/>
      <c r="L2093" s="94"/>
    </row>
    <row r="2094" spans="1:12" s="97" customFormat="1" ht="18.75" customHeight="1">
      <c r="A2094" s="117"/>
      <c r="B2094" s="246"/>
      <c r="C2094" s="96"/>
      <c r="D2094" s="88">
        <v>4120</v>
      </c>
      <c r="E2094" s="90"/>
      <c r="F2094" s="87" t="s">
        <v>30</v>
      </c>
      <c r="G2094" s="91">
        <v>3744</v>
      </c>
      <c r="H2094" s="91">
        <v>3736</v>
      </c>
      <c r="I2094" s="192">
        <f t="shared" si="93"/>
        <v>99.78632478632478</v>
      </c>
      <c r="J2094" s="143" t="s">
        <v>217</v>
      </c>
      <c r="K2094" s="143"/>
      <c r="L2094" s="94"/>
    </row>
    <row r="2095" spans="1:12" s="97" customFormat="1" ht="17.25" customHeight="1">
      <c r="A2095" s="117"/>
      <c r="B2095" s="246"/>
      <c r="C2095" s="96"/>
      <c r="D2095" s="88">
        <v>4220</v>
      </c>
      <c r="E2095" s="90"/>
      <c r="F2095" s="87" t="s">
        <v>63</v>
      </c>
      <c r="G2095" s="91">
        <v>906</v>
      </c>
      <c r="H2095" s="91">
        <v>903</v>
      </c>
      <c r="I2095" s="192">
        <f t="shared" si="93"/>
        <v>99.66887417218543</v>
      </c>
      <c r="J2095" s="143" t="s">
        <v>1076</v>
      </c>
      <c r="K2095" s="143"/>
      <c r="L2095" s="94"/>
    </row>
    <row r="2096" spans="1:12" s="97" customFormat="1" ht="32.25" customHeight="1">
      <c r="A2096" s="121"/>
      <c r="B2096" s="246"/>
      <c r="C2096" s="99"/>
      <c r="D2096" s="88">
        <v>4440</v>
      </c>
      <c r="E2096" s="90"/>
      <c r="F2096" s="87" t="s">
        <v>47</v>
      </c>
      <c r="G2096" s="91">
        <v>8619</v>
      </c>
      <c r="H2096" s="91">
        <v>8619</v>
      </c>
      <c r="I2096" s="192">
        <f t="shared" si="93"/>
        <v>100</v>
      </c>
      <c r="J2096" s="143" t="s">
        <v>1077</v>
      </c>
      <c r="K2096" s="143"/>
      <c r="L2096" s="94"/>
    </row>
    <row r="2097" spans="1:12" s="95" customFormat="1" ht="30.75" customHeight="1">
      <c r="A2097" s="100"/>
      <c r="B2097" s="246"/>
      <c r="C2097" s="99">
        <v>85412</v>
      </c>
      <c r="D2097" s="59"/>
      <c r="E2097" s="61"/>
      <c r="F2097" s="58" t="s">
        <v>640</v>
      </c>
      <c r="G2097" s="49">
        <f>SUM(G2098)</f>
        <v>24530</v>
      </c>
      <c r="H2097" s="49">
        <f>SUM(H2098)</f>
        <v>24530</v>
      </c>
      <c r="I2097" s="191">
        <f t="shared" si="93"/>
        <v>100</v>
      </c>
      <c r="J2097" s="153"/>
      <c r="K2097" s="153"/>
      <c r="L2097" s="94"/>
    </row>
    <row r="2098" spans="1:12" s="97" customFormat="1" ht="32.25" customHeight="1">
      <c r="A2098" s="121"/>
      <c r="B2098" s="246"/>
      <c r="C2098" s="99"/>
      <c r="D2098" s="88">
        <v>4300</v>
      </c>
      <c r="E2098" s="90"/>
      <c r="F2098" s="87" t="s">
        <v>41</v>
      </c>
      <c r="G2098" s="91">
        <v>24530</v>
      </c>
      <c r="H2098" s="91">
        <v>24530</v>
      </c>
      <c r="I2098" s="192">
        <f t="shared" si="93"/>
        <v>100</v>
      </c>
      <c r="J2098" s="148" t="s">
        <v>1078</v>
      </c>
      <c r="K2098" s="148"/>
      <c r="L2098" s="94"/>
    </row>
    <row r="2099" spans="1:12" s="12" customFormat="1" ht="18" customHeight="1">
      <c r="A2099" s="105"/>
      <c r="B2099" s="105"/>
      <c r="C2099" s="106"/>
      <c r="D2099" s="105"/>
      <c r="E2099" s="107"/>
      <c r="F2099" s="105"/>
      <c r="G2099" s="108"/>
      <c r="H2099" s="108"/>
      <c r="I2099" s="380"/>
      <c r="J2099" s="131"/>
      <c r="K2099" s="131"/>
      <c r="L2099" s="7"/>
    </row>
    <row r="2100" spans="1:12" s="82" customFormat="1" ht="17.25" customHeight="1">
      <c r="A2100" s="75" t="s">
        <v>1079</v>
      </c>
      <c r="B2100" s="75"/>
      <c r="C2100" s="110"/>
      <c r="D2100" s="75"/>
      <c r="E2100" s="111"/>
      <c r="F2100" s="75" t="s">
        <v>1080</v>
      </c>
      <c r="G2100" s="112">
        <f>SUM(G2101:G2114)/2</f>
        <v>667458</v>
      </c>
      <c r="H2100" s="112">
        <f>SUM(H2101:H2114)/2</f>
        <v>667374</v>
      </c>
      <c r="I2100" s="253">
        <f aca="true" t="shared" si="94" ref="I2100:I2114">H2100/G2100*100</f>
        <v>99.98741493846804</v>
      </c>
      <c r="J2100" s="81"/>
      <c r="K2100" s="81"/>
      <c r="L2100" s="7"/>
    </row>
    <row r="2101" spans="1:12" s="86" customFormat="1" ht="18" customHeight="1">
      <c r="A2101" s="188"/>
      <c r="B2101" s="254"/>
      <c r="C2101" s="60">
        <v>85305</v>
      </c>
      <c r="D2101" s="59"/>
      <c r="E2101" s="61"/>
      <c r="F2101" s="58" t="s">
        <v>1081</v>
      </c>
      <c r="G2101" s="49">
        <f>SUM(G2102:G2114)</f>
        <v>667458</v>
      </c>
      <c r="H2101" s="49">
        <f>SUM(H2102:H2114)</f>
        <v>667374</v>
      </c>
      <c r="I2101" s="191">
        <f t="shared" si="94"/>
        <v>99.98741493846804</v>
      </c>
      <c r="J2101" s="84"/>
      <c r="K2101" s="84"/>
      <c r="L2101" s="85"/>
    </row>
    <row r="2102" spans="1:12" s="95" customFormat="1" ht="16.5" customHeight="1">
      <c r="A2102" s="255"/>
      <c r="B2102" s="246"/>
      <c r="C2102" s="96"/>
      <c r="D2102" s="88">
        <v>4010</v>
      </c>
      <c r="E2102" s="90"/>
      <c r="F2102" s="87" t="s">
        <v>60</v>
      </c>
      <c r="G2102" s="91">
        <v>422150</v>
      </c>
      <c r="H2102" s="91">
        <v>422150</v>
      </c>
      <c r="I2102" s="193">
        <f t="shared" si="94"/>
        <v>100</v>
      </c>
      <c r="J2102" s="381" t="s">
        <v>75</v>
      </c>
      <c r="K2102" s="381"/>
      <c r="L2102" s="94"/>
    </row>
    <row r="2103" spans="1:12" s="95" customFormat="1" ht="18.75" customHeight="1">
      <c r="A2103" s="255"/>
      <c r="B2103" s="246"/>
      <c r="C2103" s="96"/>
      <c r="D2103" s="88">
        <v>4040</v>
      </c>
      <c r="E2103" s="90"/>
      <c r="F2103" s="87" t="s">
        <v>26</v>
      </c>
      <c r="G2103" s="91">
        <v>34890</v>
      </c>
      <c r="H2103" s="91">
        <v>34889</v>
      </c>
      <c r="I2103" s="193">
        <f t="shared" si="94"/>
        <v>99.99713384924047</v>
      </c>
      <c r="J2103" s="381" t="s">
        <v>1082</v>
      </c>
      <c r="K2103" s="381"/>
      <c r="L2103" s="94"/>
    </row>
    <row r="2104" spans="1:12" s="95" customFormat="1" ht="18.75" customHeight="1">
      <c r="A2104" s="255"/>
      <c r="B2104" s="246"/>
      <c r="C2104" s="96"/>
      <c r="D2104" s="88">
        <v>4110</v>
      </c>
      <c r="E2104" s="90"/>
      <c r="F2104" s="87" t="s">
        <v>28</v>
      </c>
      <c r="G2104" s="91">
        <v>77650</v>
      </c>
      <c r="H2104" s="91">
        <v>77603</v>
      </c>
      <c r="I2104" s="193">
        <f t="shared" si="94"/>
        <v>99.93947198969735</v>
      </c>
      <c r="J2104" s="381" t="s">
        <v>95</v>
      </c>
      <c r="K2104" s="381"/>
      <c r="L2104" s="94"/>
    </row>
    <row r="2105" spans="1:12" s="95" customFormat="1" ht="16.5" customHeight="1">
      <c r="A2105" s="255"/>
      <c r="B2105" s="246"/>
      <c r="C2105" s="96"/>
      <c r="D2105" s="88">
        <v>4120</v>
      </c>
      <c r="E2105" s="90"/>
      <c r="F2105" s="121" t="s">
        <v>30</v>
      </c>
      <c r="G2105" s="122">
        <v>10725</v>
      </c>
      <c r="H2105" s="122">
        <v>10723</v>
      </c>
      <c r="I2105" s="256">
        <f t="shared" si="94"/>
        <v>99.98135198135199</v>
      </c>
      <c r="J2105" s="381" t="s">
        <v>30</v>
      </c>
      <c r="K2105" s="381"/>
      <c r="L2105" s="94"/>
    </row>
    <row r="2106" spans="1:12" s="95" customFormat="1" ht="45" customHeight="1">
      <c r="A2106" s="255"/>
      <c r="B2106" s="246"/>
      <c r="C2106" s="96"/>
      <c r="D2106" s="88">
        <v>4210</v>
      </c>
      <c r="E2106" s="90"/>
      <c r="F2106" s="87" t="s">
        <v>31</v>
      </c>
      <c r="G2106" s="91">
        <v>16740</v>
      </c>
      <c r="H2106" s="91">
        <v>16731</v>
      </c>
      <c r="I2106" s="193">
        <f t="shared" si="94"/>
        <v>99.94623655913979</v>
      </c>
      <c r="J2106" s="381" t="s">
        <v>1083</v>
      </c>
      <c r="K2106" s="381"/>
      <c r="L2106" s="94"/>
    </row>
    <row r="2107" spans="1:12" s="97" customFormat="1" ht="19.5" customHeight="1">
      <c r="A2107" s="255"/>
      <c r="B2107" s="257"/>
      <c r="C2107" s="96"/>
      <c r="D2107" s="127">
        <v>4220</v>
      </c>
      <c r="E2107" s="90"/>
      <c r="F2107" s="87" t="s">
        <v>63</v>
      </c>
      <c r="G2107" s="91">
        <v>27000</v>
      </c>
      <c r="H2107" s="91">
        <v>26993</v>
      </c>
      <c r="I2107" s="193">
        <f t="shared" si="94"/>
        <v>99.97407407407407</v>
      </c>
      <c r="J2107" s="381" t="s">
        <v>1084</v>
      </c>
      <c r="K2107" s="381"/>
      <c r="L2107" s="94"/>
    </row>
    <row r="2108" spans="1:12" s="95" customFormat="1" ht="18" customHeight="1">
      <c r="A2108" s="255"/>
      <c r="B2108" s="246"/>
      <c r="C2108" s="96"/>
      <c r="D2108" s="88">
        <v>4230</v>
      </c>
      <c r="E2108" s="90"/>
      <c r="F2108" s="87" t="s">
        <v>79</v>
      </c>
      <c r="G2108" s="91">
        <v>400</v>
      </c>
      <c r="H2108" s="91">
        <v>398</v>
      </c>
      <c r="I2108" s="193">
        <f t="shared" si="94"/>
        <v>99.5</v>
      </c>
      <c r="J2108" s="381" t="s">
        <v>1085</v>
      </c>
      <c r="K2108" s="381"/>
      <c r="L2108" s="94"/>
    </row>
    <row r="2109" spans="1:12" s="95" customFormat="1" ht="18" customHeight="1">
      <c r="A2109" s="255"/>
      <c r="B2109" s="246"/>
      <c r="C2109" s="96"/>
      <c r="D2109" s="88">
        <v>4260</v>
      </c>
      <c r="E2109" s="90"/>
      <c r="F2109" s="87" t="s">
        <v>35</v>
      </c>
      <c r="G2109" s="91">
        <v>45033</v>
      </c>
      <c r="H2109" s="91">
        <v>45025</v>
      </c>
      <c r="I2109" s="193">
        <f t="shared" si="94"/>
        <v>99.98223524970578</v>
      </c>
      <c r="J2109" s="381" t="s">
        <v>1086</v>
      </c>
      <c r="K2109" s="381"/>
      <c r="L2109" s="94"/>
    </row>
    <row r="2110" spans="1:12" s="97" customFormat="1" ht="31.5" customHeight="1">
      <c r="A2110" s="255"/>
      <c r="B2110" s="246"/>
      <c r="C2110" s="96"/>
      <c r="D2110" s="88">
        <v>4270</v>
      </c>
      <c r="E2110" s="90"/>
      <c r="F2110" s="121" t="s">
        <v>37</v>
      </c>
      <c r="G2110" s="122">
        <v>6300</v>
      </c>
      <c r="H2110" s="122">
        <v>6299</v>
      </c>
      <c r="I2110" s="256">
        <f t="shared" si="94"/>
        <v>99.98412698412699</v>
      </c>
      <c r="J2110" s="381" t="s">
        <v>1087</v>
      </c>
      <c r="K2110" s="381"/>
      <c r="L2110" s="94"/>
    </row>
    <row r="2111" spans="1:12" s="95" customFormat="1" ht="30.75" customHeight="1">
      <c r="A2111" s="255"/>
      <c r="B2111" s="246"/>
      <c r="C2111" s="96"/>
      <c r="D2111" s="88">
        <v>4300</v>
      </c>
      <c r="E2111" s="90"/>
      <c r="F2111" s="87" t="s">
        <v>41</v>
      </c>
      <c r="G2111" s="91">
        <v>10000</v>
      </c>
      <c r="H2111" s="91">
        <v>9999</v>
      </c>
      <c r="I2111" s="193">
        <f t="shared" si="94"/>
        <v>99.99</v>
      </c>
      <c r="J2111" s="381" t="s">
        <v>1088</v>
      </c>
      <c r="K2111" s="381"/>
      <c r="L2111" s="94"/>
    </row>
    <row r="2112" spans="1:12" s="95" customFormat="1" ht="17.25" customHeight="1">
      <c r="A2112" s="255"/>
      <c r="B2112" s="246"/>
      <c r="C2112" s="96"/>
      <c r="D2112" s="88">
        <v>4410</v>
      </c>
      <c r="E2112" s="90"/>
      <c r="F2112" s="87" t="s">
        <v>67</v>
      </c>
      <c r="G2112" s="91">
        <v>10</v>
      </c>
      <c r="H2112" s="91">
        <v>6</v>
      </c>
      <c r="I2112" s="193">
        <f t="shared" si="94"/>
        <v>60</v>
      </c>
      <c r="J2112" s="381" t="s">
        <v>1089</v>
      </c>
      <c r="K2112" s="381"/>
      <c r="L2112" s="94"/>
    </row>
    <row r="2113" spans="1:12" s="95" customFormat="1" ht="17.25" customHeight="1">
      <c r="A2113" s="255"/>
      <c r="B2113" s="246"/>
      <c r="C2113" s="96"/>
      <c r="D2113" s="88">
        <v>4430</v>
      </c>
      <c r="E2113" s="90"/>
      <c r="F2113" s="87" t="s">
        <v>45</v>
      </c>
      <c r="G2113" s="91">
        <v>60</v>
      </c>
      <c r="H2113" s="91">
        <v>58</v>
      </c>
      <c r="I2113" s="193">
        <f t="shared" si="94"/>
        <v>96.66666666666667</v>
      </c>
      <c r="J2113" s="381" t="s">
        <v>1090</v>
      </c>
      <c r="K2113" s="381"/>
      <c r="L2113" s="94"/>
    </row>
    <row r="2114" spans="1:12" s="150" customFormat="1" ht="33" customHeight="1">
      <c r="A2114" s="100"/>
      <c r="B2114" s="66"/>
      <c r="C2114" s="99"/>
      <c r="D2114" s="88">
        <v>4440</v>
      </c>
      <c r="E2114" s="90"/>
      <c r="F2114" s="87" t="s">
        <v>47</v>
      </c>
      <c r="G2114" s="91">
        <v>16500</v>
      </c>
      <c r="H2114" s="91">
        <v>16500</v>
      </c>
      <c r="I2114" s="193">
        <f t="shared" si="94"/>
        <v>100</v>
      </c>
      <c r="J2114" s="382" t="s">
        <v>1091</v>
      </c>
      <c r="K2114" s="382"/>
      <c r="L2114" s="149"/>
    </row>
  </sheetData>
  <sheetProtection selectLockedCells="1" selectUnlockedCells="1"/>
  <mergeCells count="2119">
    <mergeCell ref="F1:K1"/>
    <mergeCell ref="F2:K2"/>
    <mergeCell ref="F3:K3"/>
    <mergeCell ref="A4:A5"/>
    <mergeCell ref="B4:B5"/>
    <mergeCell ref="C4:C5"/>
    <mergeCell ref="D4:D5"/>
    <mergeCell ref="E4:E5"/>
    <mergeCell ref="F4:F5"/>
    <mergeCell ref="G4:G5"/>
    <mergeCell ref="H4:H5"/>
    <mergeCell ref="I4:I5"/>
    <mergeCell ref="J4: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C44:C49"/>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J239:K239"/>
    <mergeCell ref="J240:K240"/>
    <mergeCell ref="J241:K241"/>
    <mergeCell ref="J242:K242"/>
    <mergeCell ref="J243:K243"/>
    <mergeCell ref="J244:K244"/>
    <mergeCell ref="J245:K245"/>
    <mergeCell ref="J246:K246"/>
    <mergeCell ref="J247:K247"/>
    <mergeCell ref="J248:K248"/>
    <mergeCell ref="J249:K249"/>
    <mergeCell ref="J250:K250"/>
    <mergeCell ref="J251:K251"/>
    <mergeCell ref="J252:K252"/>
    <mergeCell ref="J253:K253"/>
    <mergeCell ref="J254:K254"/>
    <mergeCell ref="J255:K255"/>
    <mergeCell ref="J256:K256"/>
    <mergeCell ref="J257:K257"/>
    <mergeCell ref="J258:K258"/>
    <mergeCell ref="J260:K260"/>
    <mergeCell ref="J261:K261"/>
    <mergeCell ref="J262:K262"/>
    <mergeCell ref="J263:K263"/>
    <mergeCell ref="J264:K264"/>
    <mergeCell ref="J265:K265"/>
    <mergeCell ref="J266:K266"/>
    <mergeCell ref="J267:K267"/>
    <mergeCell ref="J268:K268"/>
    <mergeCell ref="J269:K269"/>
    <mergeCell ref="J270:K270"/>
    <mergeCell ref="A271:A277"/>
    <mergeCell ref="B271:B277"/>
    <mergeCell ref="J271:K271"/>
    <mergeCell ref="J272:K272"/>
    <mergeCell ref="J273:K273"/>
    <mergeCell ref="J274:K274"/>
    <mergeCell ref="J275:K275"/>
    <mergeCell ref="J276:K276"/>
    <mergeCell ref="J277:K277"/>
    <mergeCell ref="J278:K278"/>
    <mergeCell ref="J279:K279"/>
    <mergeCell ref="J280:K280"/>
    <mergeCell ref="J281:K281"/>
    <mergeCell ref="J282:K282"/>
    <mergeCell ref="J283:K283"/>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J306:K306"/>
    <mergeCell ref="J307:K307"/>
    <mergeCell ref="J308:K308"/>
    <mergeCell ref="J309:K309"/>
    <mergeCell ref="J310:K310"/>
    <mergeCell ref="J311:K311"/>
    <mergeCell ref="J312:K312"/>
    <mergeCell ref="J313:K313"/>
    <mergeCell ref="J314:K314"/>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34:K334"/>
    <mergeCell ref="J335:K335"/>
    <mergeCell ref="J336:K336"/>
    <mergeCell ref="J337:K337"/>
    <mergeCell ref="J338:K338"/>
    <mergeCell ref="J339:K339"/>
    <mergeCell ref="J340:K340"/>
    <mergeCell ref="J341:K341"/>
    <mergeCell ref="J342:K342"/>
    <mergeCell ref="J343:K343"/>
    <mergeCell ref="J344:K344"/>
    <mergeCell ref="J345:K345"/>
    <mergeCell ref="J346:K346"/>
    <mergeCell ref="J347:K347"/>
    <mergeCell ref="J348:K348"/>
    <mergeCell ref="J349:K349"/>
    <mergeCell ref="J350:K350"/>
    <mergeCell ref="J351:K351"/>
    <mergeCell ref="J352:K352"/>
    <mergeCell ref="J353:K353"/>
    <mergeCell ref="J354:K354"/>
    <mergeCell ref="J355:K355"/>
    <mergeCell ref="J356:K356"/>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J396:K396"/>
    <mergeCell ref="J397:K397"/>
    <mergeCell ref="J398:K398"/>
    <mergeCell ref="J399:K399"/>
    <mergeCell ref="J400:K400"/>
    <mergeCell ref="J401:K401"/>
    <mergeCell ref="J402:K402"/>
    <mergeCell ref="J403:K403"/>
    <mergeCell ref="J404:K404"/>
    <mergeCell ref="J405:K405"/>
    <mergeCell ref="J406:K406"/>
    <mergeCell ref="J407:K407"/>
    <mergeCell ref="J408:K408"/>
    <mergeCell ref="J409:K409"/>
    <mergeCell ref="J410:K410"/>
    <mergeCell ref="J411:K411"/>
    <mergeCell ref="J412:K412"/>
    <mergeCell ref="J413:K413"/>
    <mergeCell ref="J414:K414"/>
    <mergeCell ref="J415:K415"/>
    <mergeCell ref="J416:K416"/>
    <mergeCell ref="J417:K417"/>
    <mergeCell ref="J418:K418"/>
    <mergeCell ref="J419:K419"/>
    <mergeCell ref="J420:K420"/>
    <mergeCell ref="J421:K421"/>
    <mergeCell ref="J422:K422"/>
    <mergeCell ref="J423:K423"/>
    <mergeCell ref="J424:K424"/>
    <mergeCell ref="J425:K425"/>
    <mergeCell ref="J426:K426"/>
    <mergeCell ref="J427:K427"/>
    <mergeCell ref="J428:K428"/>
    <mergeCell ref="J429:K429"/>
    <mergeCell ref="J430:K430"/>
    <mergeCell ref="J431:K431"/>
    <mergeCell ref="J433:K433"/>
    <mergeCell ref="J434:K434"/>
    <mergeCell ref="J435:K435"/>
    <mergeCell ref="J436:K436"/>
    <mergeCell ref="J437:K437"/>
    <mergeCell ref="J438:K438"/>
    <mergeCell ref="J439:K439"/>
    <mergeCell ref="J440:K440"/>
    <mergeCell ref="J441:K441"/>
    <mergeCell ref="J442:K442"/>
    <mergeCell ref="J443:K443"/>
    <mergeCell ref="J444:K444"/>
    <mergeCell ref="J445:K445"/>
    <mergeCell ref="J446:K446"/>
    <mergeCell ref="J447:K447"/>
    <mergeCell ref="J448:K448"/>
    <mergeCell ref="J449:K449"/>
    <mergeCell ref="J450:K450"/>
    <mergeCell ref="J451:K451"/>
    <mergeCell ref="J452:K452"/>
    <mergeCell ref="J453:K453"/>
    <mergeCell ref="J454:K454"/>
    <mergeCell ref="J455:K455"/>
    <mergeCell ref="J456:K456"/>
    <mergeCell ref="J457:K457"/>
    <mergeCell ref="J458:K458"/>
    <mergeCell ref="J459:K459"/>
    <mergeCell ref="J460:K460"/>
    <mergeCell ref="J461:K461"/>
    <mergeCell ref="J462:K462"/>
    <mergeCell ref="J463:K463"/>
    <mergeCell ref="J464:K464"/>
    <mergeCell ref="J465:K465"/>
    <mergeCell ref="J466:K466"/>
    <mergeCell ref="J467:K467"/>
    <mergeCell ref="J468:K468"/>
    <mergeCell ref="J469:K469"/>
    <mergeCell ref="J470:K470"/>
    <mergeCell ref="J471:K471"/>
    <mergeCell ref="J472:K472"/>
    <mergeCell ref="J473:K473"/>
    <mergeCell ref="J474:K474"/>
    <mergeCell ref="J475:K475"/>
    <mergeCell ref="J476:K476"/>
    <mergeCell ref="J477:K477"/>
    <mergeCell ref="J478:K478"/>
    <mergeCell ref="J479:K479"/>
    <mergeCell ref="J480:K480"/>
    <mergeCell ref="J481:K481"/>
    <mergeCell ref="J482:K482"/>
    <mergeCell ref="J483:K483"/>
    <mergeCell ref="J484:K484"/>
    <mergeCell ref="J485:K485"/>
    <mergeCell ref="J486:K486"/>
    <mergeCell ref="J487:K487"/>
    <mergeCell ref="J488:K488"/>
    <mergeCell ref="J489:K489"/>
    <mergeCell ref="J490:K490"/>
    <mergeCell ref="J491:K491"/>
    <mergeCell ref="J492:K492"/>
    <mergeCell ref="J493:K493"/>
    <mergeCell ref="J494:K494"/>
    <mergeCell ref="J495:K495"/>
    <mergeCell ref="J496:K496"/>
    <mergeCell ref="J497:K497"/>
    <mergeCell ref="J498:K498"/>
    <mergeCell ref="J499:K499"/>
    <mergeCell ref="J500:K500"/>
    <mergeCell ref="J501:K501"/>
    <mergeCell ref="J502:K502"/>
    <mergeCell ref="J503:K503"/>
    <mergeCell ref="J504:K504"/>
    <mergeCell ref="J505:K505"/>
    <mergeCell ref="J506:K506"/>
    <mergeCell ref="J507:K507"/>
    <mergeCell ref="M507:N507"/>
    <mergeCell ref="J508:K508"/>
    <mergeCell ref="M508:N508"/>
    <mergeCell ref="J509:K509"/>
    <mergeCell ref="M509:N509"/>
    <mergeCell ref="J510:K510"/>
    <mergeCell ref="M510:N510"/>
    <mergeCell ref="J511:K511"/>
    <mergeCell ref="M511:N511"/>
    <mergeCell ref="J512:K512"/>
    <mergeCell ref="M512:N512"/>
    <mergeCell ref="J513:K513"/>
    <mergeCell ref="M513:N513"/>
    <mergeCell ref="J514:K514"/>
    <mergeCell ref="J515:K515"/>
    <mergeCell ref="J516:K516"/>
    <mergeCell ref="M516:N516"/>
    <mergeCell ref="J517:K517"/>
    <mergeCell ref="J518:K518"/>
    <mergeCell ref="J519:K519"/>
    <mergeCell ref="J520:K520"/>
    <mergeCell ref="J521:K521"/>
    <mergeCell ref="J522:K522"/>
    <mergeCell ref="J523:K523"/>
    <mergeCell ref="J524:K524"/>
    <mergeCell ref="J525:K533"/>
    <mergeCell ref="M529:N529"/>
    <mergeCell ref="J534:K534"/>
    <mergeCell ref="J535:K535"/>
    <mergeCell ref="J536:K536"/>
    <mergeCell ref="J537:K537"/>
    <mergeCell ref="J538:K538"/>
    <mergeCell ref="J539:K539"/>
    <mergeCell ref="J540:K540"/>
    <mergeCell ref="J541:K541"/>
    <mergeCell ref="J542:K542"/>
    <mergeCell ref="J543:K543"/>
    <mergeCell ref="J544:K544"/>
    <mergeCell ref="J545:K545"/>
    <mergeCell ref="J546:K546"/>
    <mergeCell ref="J547:K547"/>
    <mergeCell ref="J548:K548"/>
    <mergeCell ref="J549:K549"/>
    <mergeCell ref="J550:K550"/>
    <mergeCell ref="J551:K551"/>
    <mergeCell ref="J552:K552"/>
    <mergeCell ref="J553:K553"/>
    <mergeCell ref="J554:K554"/>
    <mergeCell ref="J555:K555"/>
    <mergeCell ref="J556:K556"/>
    <mergeCell ref="J557:K557"/>
    <mergeCell ref="J558:K558"/>
    <mergeCell ref="J559:K559"/>
    <mergeCell ref="J560:K560"/>
    <mergeCell ref="J561:K561"/>
    <mergeCell ref="J562:K562"/>
    <mergeCell ref="J563:K563"/>
    <mergeCell ref="J564:K564"/>
    <mergeCell ref="J565:K565"/>
    <mergeCell ref="J566:K566"/>
    <mergeCell ref="J567:K567"/>
    <mergeCell ref="J568:K568"/>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J593:K593"/>
    <mergeCell ref="J594:K594"/>
    <mergeCell ref="J595:K595"/>
    <mergeCell ref="J596:K596"/>
    <mergeCell ref="J597:K597"/>
    <mergeCell ref="J598:K598"/>
    <mergeCell ref="J599:K599"/>
    <mergeCell ref="J600:K600"/>
    <mergeCell ref="J601:K601"/>
    <mergeCell ref="J602:K602"/>
    <mergeCell ref="J603:K603"/>
    <mergeCell ref="J604:K604"/>
    <mergeCell ref="J605:K605"/>
    <mergeCell ref="J606:K606"/>
    <mergeCell ref="J607:K607"/>
    <mergeCell ref="J608:K608"/>
    <mergeCell ref="J609:K609"/>
    <mergeCell ref="J610:K610"/>
    <mergeCell ref="J611:K611"/>
    <mergeCell ref="J612:K612"/>
    <mergeCell ref="J613:K613"/>
    <mergeCell ref="J614:K614"/>
    <mergeCell ref="J615:K615"/>
    <mergeCell ref="J616:K616"/>
    <mergeCell ref="J617:K617"/>
    <mergeCell ref="J618:K618"/>
    <mergeCell ref="J619:K619"/>
    <mergeCell ref="J620:K620"/>
    <mergeCell ref="J621:K621"/>
    <mergeCell ref="J622:K622"/>
    <mergeCell ref="J623:K623"/>
    <mergeCell ref="J624:K624"/>
    <mergeCell ref="J625:K625"/>
    <mergeCell ref="J626:K626"/>
    <mergeCell ref="J627:K627"/>
    <mergeCell ref="J628:K628"/>
    <mergeCell ref="J629:K629"/>
    <mergeCell ref="J630:K630"/>
    <mergeCell ref="J631:K631"/>
    <mergeCell ref="J632:K632"/>
    <mergeCell ref="J633:K633"/>
    <mergeCell ref="J634:K634"/>
    <mergeCell ref="J635:K635"/>
    <mergeCell ref="J636:K636"/>
    <mergeCell ref="J637:K637"/>
    <mergeCell ref="J638:K638"/>
    <mergeCell ref="J639:K639"/>
    <mergeCell ref="J640:K640"/>
    <mergeCell ref="J641:K641"/>
    <mergeCell ref="J642:K642"/>
    <mergeCell ref="J643:K643"/>
    <mergeCell ref="J644:K644"/>
    <mergeCell ref="J645:K645"/>
    <mergeCell ref="J646:K646"/>
    <mergeCell ref="J647:K647"/>
    <mergeCell ref="J648:K648"/>
    <mergeCell ref="J649:K649"/>
    <mergeCell ref="J650:K650"/>
    <mergeCell ref="J651:K651"/>
    <mergeCell ref="J652:K652"/>
    <mergeCell ref="J653:K653"/>
    <mergeCell ref="J654:K654"/>
    <mergeCell ref="J655:K655"/>
    <mergeCell ref="J656:K656"/>
    <mergeCell ref="J657:K657"/>
    <mergeCell ref="J658:K658"/>
    <mergeCell ref="J659:K659"/>
    <mergeCell ref="J660:K660"/>
    <mergeCell ref="J661:K661"/>
    <mergeCell ref="J662:K662"/>
    <mergeCell ref="J663:K663"/>
    <mergeCell ref="J664:K664"/>
    <mergeCell ref="J665:K665"/>
    <mergeCell ref="J666:K666"/>
    <mergeCell ref="J667:K667"/>
    <mergeCell ref="J668:K668"/>
    <mergeCell ref="J669:K669"/>
    <mergeCell ref="J670:K670"/>
    <mergeCell ref="J671:K671"/>
    <mergeCell ref="J672:K672"/>
    <mergeCell ref="J673:K673"/>
    <mergeCell ref="J674:K674"/>
    <mergeCell ref="J675:K675"/>
    <mergeCell ref="J676:K676"/>
    <mergeCell ref="J677:K677"/>
    <mergeCell ref="J678:K678"/>
    <mergeCell ref="J679:K679"/>
    <mergeCell ref="J680:K680"/>
    <mergeCell ref="J681:K681"/>
    <mergeCell ref="J682:K682"/>
    <mergeCell ref="J683:K683"/>
    <mergeCell ref="J684:K684"/>
    <mergeCell ref="J685:K685"/>
    <mergeCell ref="J686:K686"/>
    <mergeCell ref="J687:K687"/>
    <mergeCell ref="J688:K688"/>
    <mergeCell ref="J689:K689"/>
    <mergeCell ref="J690:K690"/>
    <mergeCell ref="J691:K691"/>
    <mergeCell ref="J692:K692"/>
    <mergeCell ref="J693:K693"/>
    <mergeCell ref="J694:K694"/>
    <mergeCell ref="J695:K695"/>
    <mergeCell ref="J696:K696"/>
    <mergeCell ref="J697:K697"/>
    <mergeCell ref="J698:K698"/>
    <mergeCell ref="J699:K699"/>
    <mergeCell ref="J700:K700"/>
    <mergeCell ref="J701:K701"/>
    <mergeCell ref="J702:K702"/>
    <mergeCell ref="J703:K703"/>
    <mergeCell ref="J704:K704"/>
    <mergeCell ref="J705:K705"/>
    <mergeCell ref="J706:K706"/>
    <mergeCell ref="J707:K707"/>
    <mergeCell ref="J708:K708"/>
    <mergeCell ref="J709:K709"/>
    <mergeCell ref="J710:K710"/>
    <mergeCell ref="J711:K711"/>
    <mergeCell ref="J712:K712"/>
    <mergeCell ref="J713:K713"/>
    <mergeCell ref="J714:K714"/>
    <mergeCell ref="J715:K715"/>
    <mergeCell ref="J716:K716"/>
    <mergeCell ref="J717:K717"/>
    <mergeCell ref="J718:K718"/>
    <mergeCell ref="J719:K719"/>
    <mergeCell ref="J720:K720"/>
    <mergeCell ref="J721:K721"/>
    <mergeCell ref="J722:K722"/>
    <mergeCell ref="J723:K723"/>
    <mergeCell ref="J724:K724"/>
    <mergeCell ref="J725:K725"/>
    <mergeCell ref="J726:K726"/>
    <mergeCell ref="J727:K727"/>
    <mergeCell ref="J728:K728"/>
    <mergeCell ref="J729:K729"/>
    <mergeCell ref="J730:K730"/>
    <mergeCell ref="J731:K731"/>
    <mergeCell ref="J732:K732"/>
    <mergeCell ref="J733:K733"/>
    <mergeCell ref="J734:K734"/>
    <mergeCell ref="J735:K735"/>
    <mergeCell ref="J736:K736"/>
    <mergeCell ref="J737:K737"/>
    <mergeCell ref="J738:K738"/>
    <mergeCell ref="J739:K739"/>
    <mergeCell ref="J740:K740"/>
    <mergeCell ref="J741:K741"/>
    <mergeCell ref="J742:K742"/>
    <mergeCell ref="J743:K743"/>
    <mergeCell ref="J744:K744"/>
    <mergeCell ref="J745:K745"/>
    <mergeCell ref="J746:K746"/>
    <mergeCell ref="J747:K747"/>
    <mergeCell ref="J748:K748"/>
    <mergeCell ref="J749:K749"/>
    <mergeCell ref="J750:K750"/>
    <mergeCell ref="J751:K751"/>
    <mergeCell ref="J752:K752"/>
    <mergeCell ref="J753:K753"/>
    <mergeCell ref="J754:K754"/>
    <mergeCell ref="J755:K755"/>
    <mergeCell ref="J756:K756"/>
    <mergeCell ref="J757:K757"/>
    <mergeCell ref="J758:K758"/>
    <mergeCell ref="J759:K759"/>
    <mergeCell ref="J760:K760"/>
    <mergeCell ref="J761:K761"/>
    <mergeCell ref="J762:K762"/>
    <mergeCell ref="J763:K763"/>
    <mergeCell ref="J764:K764"/>
    <mergeCell ref="J765:K765"/>
    <mergeCell ref="J766:K766"/>
    <mergeCell ref="J767:K767"/>
    <mergeCell ref="J768:K768"/>
    <mergeCell ref="J769:K769"/>
    <mergeCell ref="J770:K770"/>
    <mergeCell ref="J771:K771"/>
    <mergeCell ref="J772:K772"/>
    <mergeCell ref="J773:K773"/>
    <mergeCell ref="J774:K774"/>
    <mergeCell ref="J775:K775"/>
    <mergeCell ref="J776:K776"/>
    <mergeCell ref="J777:K777"/>
    <mergeCell ref="J778:K778"/>
    <mergeCell ref="J779:K779"/>
    <mergeCell ref="J780:K780"/>
    <mergeCell ref="J781:K781"/>
    <mergeCell ref="J782:K782"/>
    <mergeCell ref="J783:K783"/>
    <mergeCell ref="J784:K784"/>
    <mergeCell ref="J785:K785"/>
    <mergeCell ref="J786:K786"/>
    <mergeCell ref="J787:K787"/>
    <mergeCell ref="J788:K788"/>
    <mergeCell ref="J789:K789"/>
    <mergeCell ref="J790:K790"/>
    <mergeCell ref="J791:K791"/>
    <mergeCell ref="J792:K792"/>
    <mergeCell ref="J793:K793"/>
    <mergeCell ref="J794:K794"/>
    <mergeCell ref="J795:K795"/>
    <mergeCell ref="J796:K796"/>
    <mergeCell ref="J797:K797"/>
    <mergeCell ref="J798:K798"/>
    <mergeCell ref="J799:K799"/>
    <mergeCell ref="J800:K800"/>
    <mergeCell ref="J801:K801"/>
    <mergeCell ref="J802:K802"/>
    <mergeCell ref="J803:K803"/>
    <mergeCell ref="J804:K804"/>
    <mergeCell ref="J805:K805"/>
    <mergeCell ref="J806:K806"/>
    <mergeCell ref="J807:K807"/>
    <mergeCell ref="J808:K808"/>
    <mergeCell ref="J809:K809"/>
    <mergeCell ref="J810:K810"/>
    <mergeCell ref="J811:K811"/>
    <mergeCell ref="J812:K812"/>
    <mergeCell ref="J813:K813"/>
    <mergeCell ref="J814:K814"/>
    <mergeCell ref="J815:K815"/>
    <mergeCell ref="J816:K816"/>
    <mergeCell ref="J817:K817"/>
    <mergeCell ref="J818:K818"/>
    <mergeCell ref="J819:K819"/>
    <mergeCell ref="J820:K820"/>
    <mergeCell ref="J821:K821"/>
    <mergeCell ref="J822:K822"/>
    <mergeCell ref="J823:K823"/>
    <mergeCell ref="J824:K824"/>
    <mergeCell ref="J825:K825"/>
    <mergeCell ref="J826:K826"/>
    <mergeCell ref="J827:K827"/>
    <mergeCell ref="J828:K828"/>
    <mergeCell ref="J829:K829"/>
    <mergeCell ref="J830:K830"/>
    <mergeCell ref="J831:K831"/>
    <mergeCell ref="J832:K832"/>
    <mergeCell ref="J833:K833"/>
    <mergeCell ref="J834:K834"/>
    <mergeCell ref="J835:K835"/>
    <mergeCell ref="J836:K836"/>
    <mergeCell ref="J837:K837"/>
    <mergeCell ref="J838:K838"/>
    <mergeCell ref="J839:K839"/>
    <mergeCell ref="J840:K840"/>
    <mergeCell ref="J841:K841"/>
    <mergeCell ref="J842:K842"/>
    <mergeCell ref="J843:K843"/>
    <mergeCell ref="J844:K844"/>
    <mergeCell ref="J845:K845"/>
    <mergeCell ref="J846:K846"/>
    <mergeCell ref="J847:K847"/>
    <mergeCell ref="J848:K848"/>
    <mergeCell ref="J849:K849"/>
    <mergeCell ref="J850:K850"/>
    <mergeCell ref="J851:K851"/>
    <mergeCell ref="J852:K852"/>
    <mergeCell ref="J853:K853"/>
    <mergeCell ref="J854:K854"/>
    <mergeCell ref="J855:K855"/>
    <mergeCell ref="J856:K856"/>
    <mergeCell ref="J857:K857"/>
    <mergeCell ref="J858:K858"/>
    <mergeCell ref="J859:K859"/>
    <mergeCell ref="J860:K860"/>
    <mergeCell ref="J861:K861"/>
    <mergeCell ref="J862:K862"/>
    <mergeCell ref="J863:K863"/>
    <mergeCell ref="J864:K864"/>
    <mergeCell ref="J865:K865"/>
    <mergeCell ref="J866:K866"/>
    <mergeCell ref="J867:K867"/>
    <mergeCell ref="J868:K868"/>
    <mergeCell ref="J869:K869"/>
    <mergeCell ref="J870:K870"/>
    <mergeCell ref="J871:K871"/>
    <mergeCell ref="J872:K872"/>
    <mergeCell ref="J873:K873"/>
    <mergeCell ref="J874:K874"/>
    <mergeCell ref="J875:K875"/>
    <mergeCell ref="J876:K876"/>
    <mergeCell ref="J877:K877"/>
    <mergeCell ref="J878:K878"/>
    <mergeCell ref="J879:K879"/>
    <mergeCell ref="J880:K880"/>
    <mergeCell ref="J881:K881"/>
    <mergeCell ref="J882:K882"/>
    <mergeCell ref="J883:K883"/>
    <mergeCell ref="J884:K884"/>
    <mergeCell ref="J885:K885"/>
    <mergeCell ref="J886:K886"/>
    <mergeCell ref="J887:K887"/>
    <mergeCell ref="J888:K888"/>
    <mergeCell ref="J889:K889"/>
    <mergeCell ref="J890:K890"/>
    <mergeCell ref="J891:K891"/>
    <mergeCell ref="J892:K892"/>
    <mergeCell ref="J893:K893"/>
    <mergeCell ref="J894:K894"/>
    <mergeCell ref="J895:K895"/>
    <mergeCell ref="J896:K896"/>
    <mergeCell ref="J897:K897"/>
    <mergeCell ref="J898:K898"/>
    <mergeCell ref="J899:K899"/>
    <mergeCell ref="J900:K900"/>
    <mergeCell ref="J901:K901"/>
    <mergeCell ref="J902:K902"/>
    <mergeCell ref="J903:K903"/>
    <mergeCell ref="J904:K904"/>
    <mergeCell ref="J905:K905"/>
    <mergeCell ref="J906:K906"/>
    <mergeCell ref="J907:K907"/>
    <mergeCell ref="J908:K908"/>
    <mergeCell ref="J909:K909"/>
    <mergeCell ref="J910:K910"/>
    <mergeCell ref="J911:K911"/>
    <mergeCell ref="J912:K912"/>
    <mergeCell ref="J913:K913"/>
    <mergeCell ref="J914:K914"/>
    <mergeCell ref="J915:K915"/>
    <mergeCell ref="J916:K916"/>
    <mergeCell ref="J917:K917"/>
    <mergeCell ref="J918:K918"/>
    <mergeCell ref="J919:K919"/>
    <mergeCell ref="J920:K920"/>
    <mergeCell ref="J921:K921"/>
    <mergeCell ref="J922:K922"/>
    <mergeCell ref="J923:K923"/>
    <mergeCell ref="J924:K924"/>
    <mergeCell ref="J925:K925"/>
    <mergeCell ref="J926:K926"/>
    <mergeCell ref="J927:K927"/>
    <mergeCell ref="J928:K928"/>
    <mergeCell ref="J929:K929"/>
    <mergeCell ref="J930:K930"/>
    <mergeCell ref="J931:K931"/>
    <mergeCell ref="J932:K932"/>
    <mergeCell ref="J933:K933"/>
    <mergeCell ref="J934:K934"/>
    <mergeCell ref="J935:K935"/>
    <mergeCell ref="J936:K936"/>
    <mergeCell ref="J937:K937"/>
    <mergeCell ref="J938:K938"/>
    <mergeCell ref="J939:K939"/>
    <mergeCell ref="J940:K940"/>
    <mergeCell ref="J941:K941"/>
    <mergeCell ref="J942:K942"/>
    <mergeCell ref="J943:K943"/>
    <mergeCell ref="J944:K944"/>
    <mergeCell ref="J945:K945"/>
    <mergeCell ref="J946:K946"/>
    <mergeCell ref="J947:K947"/>
    <mergeCell ref="J948:K948"/>
    <mergeCell ref="J949:K949"/>
    <mergeCell ref="J950:K950"/>
    <mergeCell ref="J951:K951"/>
    <mergeCell ref="J952:K952"/>
    <mergeCell ref="J953:K953"/>
    <mergeCell ref="J954:K954"/>
    <mergeCell ref="J955:K955"/>
    <mergeCell ref="J956:K956"/>
    <mergeCell ref="J957:K957"/>
    <mergeCell ref="J958:K958"/>
    <mergeCell ref="J959:K959"/>
    <mergeCell ref="J960:K960"/>
    <mergeCell ref="J961:K961"/>
    <mergeCell ref="J962:K962"/>
    <mergeCell ref="J963:K963"/>
    <mergeCell ref="J964:K964"/>
    <mergeCell ref="J965:K965"/>
    <mergeCell ref="J966:K966"/>
    <mergeCell ref="J967:K967"/>
    <mergeCell ref="J968:K968"/>
    <mergeCell ref="J969:K969"/>
    <mergeCell ref="J970:K970"/>
    <mergeCell ref="J971:K971"/>
    <mergeCell ref="J972:K972"/>
    <mergeCell ref="J973:K973"/>
    <mergeCell ref="J974:K974"/>
    <mergeCell ref="J975:K975"/>
    <mergeCell ref="J976:K976"/>
    <mergeCell ref="J977:K977"/>
    <mergeCell ref="J978:K978"/>
    <mergeCell ref="J979:K979"/>
    <mergeCell ref="J980:K980"/>
    <mergeCell ref="J981:K981"/>
    <mergeCell ref="J982:K982"/>
    <mergeCell ref="J983:K983"/>
    <mergeCell ref="J984:K984"/>
    <mergeCell ref="J985:K985"/>
    <mergeCell ref="J986:K986"/>
    <mergeCell ref="J987:K987"/>
    <mergeCell ref="J988:K988"/>
    <mergeCell ref="J989:K989"/>
    <mergeCell ref="J990:K990"/>
    <mergeCell ref="J991:K991"/>
    <mergeCell ref="J992:K992"/>
    <mergeCell ref="J993:K993"/>
    <mergeCell ref="J994:K994"/>
    <mergeCell ref="J995:K995"/>
    <mergeCell ref="J996:K996"/>
    <mergeCell ref="J997:K997"/>
    <mergeCell ref="J998:K998"/>
    <mergeCell ref="J999:K999"/>
    <mergeCell ref="J1000:K1000"/>
    <mergeCell ref="J1001:K1001"/>
    <mergeCell ref="J1002:K1002"/>
    <mergeCell ref="J1003:K1003"/>
    <mergeCell ref="J1004:K1004"/>
    <mergeCell ref="J1005:K1005"/>
    <mergeCell ref="J1006:K1006"/>
    <mergeCell ref="J1007:K1007"/>
    <mergeCell ref="J1008:K1008"/>
    <mergeCell ref="J1009:K1009"/>
    <mergeCell ref="J1010:K1010"/>
    <mergeCell ref="J1011:K1011"/>
    <mergeCell ref="J1012:K1012"/>
    <mergeCell ref="J1013:K1013"/>
    <mergeCell ref="J1014:K1014"/>
    <mergeCell ref="J1015:K1015"/>
    <mergeCell ref="J1016:K1016"/>
    <mergeCell ref="J1017:K1017"/>
    <mergeCell ref="J1018:K1018"/>
    <mergeCell ref="J1019:K1019"/>
    <mergeCell ref="J1020:K1020"/>
    <mergeCell ref="J1021:K1021"/>
    <mergeCell ref="J1022:K1022"/>
    <mergeCell ref="J1023:K1023"/>
    <mergeCell ref="J1024:K1024"/>
    <mergeCell ref="J1025:K1025"/>
    <mergeCell ref="J1026:K1026"/>
    <mergeCell ref="J1027:K1027"/>
    <mergeCell ref="J1028:K1028"/>
    <mergeCell ref="J1029:K1029"/>
    <mergeCell ref="J1030:K1030"/>
    <mergeCell ref="J1031:K1031"/>
    <mergeCell ref="J1032:K1032"/>
    <mergeCell ref="J1033:K1033"/>
    <mergeCell ref="J1034:K1034"/>
    <mergeCell ref="J1035:K1035"/>
    <mergeCell ref="J1036:K1036"/>
    <mergeCell ref="J1037:K1037"/>
    <mergeCell ref="J1038:K1038"/>
    <mergeCell ref="J1039:K1039"/>
    <mergeCell ref="J1040:K1040"/>
    <mergeCell ref="J1041:K1041"/>
    <mergeCell ref="J1042:K1042"/>
    <mergeCell ref="J1043:K1043"/>
    <mergeCell ref="J1044:K1044"/>
    <mergeCell ref="J1045:K1045"/>
    <mergeCell ref="J1046:K1046"/>
    <mergeCell ref="J1047:K1047"/>
    <mergeCell ref="J1048:K1048"/>
    <mergeCell ref="J1049:K1049"/>
    <mergeCell ref="J1050:K1050"/>
    <mergeCell ref="J1051:K1051"/>
    <mergeCell ref="J1052:K1052"/>
    <mergeCell ref="J1053:K1053"/>
    <mergeCell ref="J1054:K1054"/>
    <mergeCell ref="J1055:K1055"/>
    <mergeCell ref="J1056:K1056"/>
    <mergeCell ref="J1057:K1057"/>
    <mergeCell ref="J1058:K1058"/>
    <mergeCell ref="J1059:K1059"/>
    <mergeCell ref="J1060:K1060"/>
    <mergeCell ref="J1061:K1061"/>
    <mergeCell ref="J1062:K1062"/>
    <mergeCell ref="J1063:K1063"/>
    <mergeCell ref="J1064:K1064"/>
    <mergeCell ref="J1065:K1065"/>
    <mergeCell ref="J1066:K1066"/>
    <mergeCell ref="J1067:K1067"/>
    <mergeCell ref="J1068:K1068"/>
    <mergeCell ref="J1069:K1069"/>
    <mergeCell ref="J1070:K1070"/>
    <mergeCell ref="J1071:K1071"/>
    <mergeCell ref="J1072:K1072"/>
    <mergeCell ref="J1073:K1073"/>
    <mergeCell ref="J1074:K1074"/>
    <mergeCell ref="J1075:K1075"/>
    <mergeCell ref="J1076:K1076"/>
    <mergeCell ref="J1077:K1077"/>
    <mergeCell ref="J1078:K1078"/>
    <mergeCell ref="J1079:K1079"/>
    <mergeCell ref="J1080:K1080"/>
    <mergeCell ref="J1081:K1081"/>
    <mergeCell ref="J1082:K1082"/>
    <mergeCell ref="J1083:K1083"/>
    <mergeCell ref="J1084:K1084"/>
    <mergeCell ref="J1085:K1085"/>
    <mergeCell ref="J1086:K1086"/>
    <mergeCell ref="J1087:K1087"/>
    <mergeCell ref="J1088:K1088"/>
    <mergeCell ref="J1089:K1089"/>
    <mergeCell ref="J1090:K1090"/>
    <mergeCell ref="J1091:K1091"/>
    <mergeCell ref="J1092:K1092"/>
    <mergeCell ref="J1093:K1093"/>
    <mergeCell ref="J1094:K1094"/>
    <mergeCell ref="J1095:K1095"/>
    <mergeCell ref="J1096:K1096"/>
    <mergeCell ref="J1097:K1097"/>
    <mergeCell ref="J1098:K1098"/>
    <mergeCell ref="J1099:K1099"/>
    <mergeCell ref="J1100:K1100"/>
    <mergeCell ref="J1101:K1101"/>
    <mergeCell ref="J1102:K1102"/>
    <mergeCell ref="J1103:K1103"/>
    <mergeCell ref="J1104:K1104"/>
    <mergeCell ref="J1105:K1105"/>
    <mergeCell ref="J1106:K1106"/>
    <mergeCell ref="J1107:K1107"/>
    <mergeCell ref="J1108:K1108"/>
    <mergeCell ref="J1109:K1109"/>
    <mergeCell ref="J1110:K1110"/>
    <mergeCell ref="J1111:K1111"/>
    <mergeCell ref="J1112:K1112"/>
    <mergeCell ref="J1113:K1113"/>
    <mergeCell ref="J1114:K1114"/>
    <mergeCell ref="J1115:K1115"/>
    <mergeCell ref="J1116:K1116"/>
    <mergeCell ref="J1117:K1117"/>
    <mergeCell ref="J1118:K1118"/>
    <mergeCell ref="J1119:K1119"/>
    <mergeCell ref="J1120:K1120"/>
    <mergeCell ref="J1121:K1121"/>
    <mergeCell ref="J1122:K1122"/>
    <mergeCell ref="J1123:K1123"/>
    <mergeCell ref="J1124:K1124"/>
    <mergeCell ref="J1125:K1125"/>
    <mergeCell ref="J1126:K1126"/>
    <mergeCell ref="J1127:K1127"/>
    <mergeCell ref="J1128:K1128"/>
    <mergeCell ref="J1129:K1129"/>
    <mergeCell ref="J1130:K1130"/>
    <mergeCell ref="J1131:K1131"/>
    <mergeCell ref="J1132:K1132"/>
    <mergeCell ref="J1133:K1133"/>
    <mergeCell ref="J1134:K1134"/>
    <mergeCell ref="J1135:K1135"/>
    <mergeCell ref="J1136:K1136"/>
    <mergeCell ref="J1137:K1137"/>
    <mergeCell ref="J1138:K1138"/>
    <mergeCell ref="J1139:K1139"/>
    <mergeCell ref="J1140:K1140"/>
    <mergeCell ref="J1141:K1141"/>
    <mergeCell ref="J1142:K1142"/>
    <mergeCell ref="J1143:K1143"/>
    <mergeCell ref="J1144:K1144"/>
    <mergeCell ref="J1145:K1145"/>
    <mergeCell ref="J1146:K1146"/>
    <mergeCell ref="J1147:K1147"/>
    <mergeCell ref="J1148:K1148"/>
    <mergeCell ref="J1149:K1149"/>
    <mergeCell ref="J1150:K1150"/>
    <mergeCell ref="J1151:K1151"/>
    <mergeCell ref="J1152:K1152"/>
    <mergeCell ref="J1153:K1153"/>
    <mergeCell ref="J1154:K1154"/>
    <mergeCell ref="J1155:K1155"/>
    <mergeCell ref="J1156:K1156"/>
    <mergeCell ref="J1157:K1157"/>
    <mergeCell ref="J1158:K1158"/>
    <mergeCell ref="J1159:K1159"/>
    <mergeCell ref="J1160:K1160"/>
    <mergeCell ref="J1161:K1161"/>
    <mergeCell ref="J1162:K1162"/>
    <mergeCell ref="J1163:K1163"/>
    <mergeCell ref="J1164:K1164"/>
    <mergeCell ref="J1165:K1165"/>
    <mergeCell ref="J1166:K1166"/>
    <mergeCell ref="J1167:K1167"/>
    <mergeCell ref="J1168:K1168"/>
    <mergeCell ref="J1169:K1169"/>
    <mergeCell ref="J1170:K1170"/>
    <mergeCell ref="J1171:K1171"/>
    <mergeCell ref="J1172:K1172"/>
    <mergeCell ref="J1173:K1173"/>
    <mergeCell ref="J1174:K1174"/>
    <mergeCell ref="J1175:K1175"/>
    <mergeCell ref="J1176:K1176"/>
    <mergeCell ref="J1177:K1177"/>
    <mergeCell ref="J1178:K1178"/>
    <mergeCell ref="J1179:K1179"/>
    <mergeCell ref="J1180:K1180"/>
    <mergeCell ref="J1181:K1181"/>
    <mergeCell ref="J1182:K1182"/>
    <mergeCell ref="J1183:K1183"/>
    <mergeCell ref="J1184:K1184"/>
    <mergeCell ref="J1185:K1185"/>
    <mergeCell ref="J1186:K1186"/>
    <mergeCell ref="J1187:K1187"/>
    <mergeCell ref="J1188:K1188"/>
    <mergeCell ref="J1189:K1189"/>
    <mergeCell ref="J1190:K1190"/>
    <mergeCell ref="J1191:K1191"/>
    <mergeCell ref="J1192:K1192"/>
    <mergeCell ref="J1193:K1193"/>
    <mergeCell ref="J1194:K1194"/>
    <mergeCell ref="J1195:K1195"/>
    <mergeCell ref="J1196:K1196"/>
    <mergeCell ref="J1197:K1197"/>
    <mergeCell ref="J1198:K1198"/>
    <mergeCell ref="J1199:K1199"/>
    <mergeCell ref="J1200:K1200"/>
    <mergeCell ref="J1201:K1201"/>
    <mergeCell ref="J1202:K1202"/>
    <mergeCell ref="J1203:K1203"/>
    <mergeCell ref="J1204:K1204"/>
    <mergeCell ref="J1205:K1205"/>
    <mergeCell ref="J1206:K1206"/>
    <mergeCell ref="J1207:K1207"/>
    <mergeCell ref="J1208:K1208"/>
    <mergeCell ref="J1209:K1209"/>
    <mergeCell ref="J1210:K1210"/>
    <mergeCell ref="J1211:K1211"/>
    <mergeCell ref="J1212:K1212"/>
    <mergeCell ref="J1213:K1213"/>
    <mergeCell ref="J1214:K1214"/>
    <mergeCell ref="J1215:K1215"/>
    <mergeCell ref="J1216:K1216"/>
    <mergeCell ref="J1217:K1217"/>
    <mergeCell ref="J1218:K1218"/>
    <mergeCell ref="J1219:K1219"/>
    <mergeCell ref="J1220:K1220"/>
    <mergeCell ref="J1221:K1221"/>
    <mergeCell ref="J1222:K1222"/>
    <mergeCell ref="J1223:K1223"/>
    <mergeCell ref="J1224:K1224"/>
    <mergeCell ref="J1225:K1225"/>
    <mergeCell ref="J1226:K1226"/>
    <mergeCell ref="J1227:K1227"/>
    <mergeCell ref="J1228:K1228"/>
    <mergeCell ref="J1229:K1229"/>
    <mergeCell ref="J1230:K1230"/>
    <mergeCell ref="J1231:K1231"/>
    <mergeCell ref="J1232:K1232"/>
    <mergeCell ref="J1233:K1233"/>
    <mergeCell ref="J1234:K1234"/>
    <mergeCell ref="J1235:K1235"/>
    <mergeCell ref="J1236:K1236"/>
    <mergeCell ref="J1237:K1237"/>
    <mergeCell ref="J1238:K1238"/>
    <mergeCell ref="J1239:K1239"/>
    <mergeCell ref="J1240:K1240"/>
    <mergeCell ref="J1241:K1241"/>
    <mergeCell ref="J1242:K1242"/>
    <mergeCell ref="J1243:K1243"/>
    <mergeCell ref="J1244:K1244"/>
    <mergeCell ref="J1245:K1245"/>
    <mergeCell ref="J1246:K1246"/>
    <mergeCell ref="J1247:K1247"/>
    <mergeCell ref="J1248:K1248"/>
    <mergeCell ref="J1249:K1249"/>
    <mergeCell ref="J1250:K1250"/>
    <mergeCell ref="J1251:K1251"/>
    <mergeCell ref="J1252:K1252"/>
    <mergeCell ref="J1253:K1253"/>
    <mergeCell ref="J1254:K1254"/>
    <mergeCell ref="J1255:K1255"/>
    <mergeCell ref="J1256:K1256"/>
    <mergeCell ref="J1257:K1257"/>
    <mergeCell ref="J1258:K1258"/>
    <mergeCell ref="J1259:K1259"/>
    <mergeCell ref="J1260:K1260"/>
    <mergeCell ref="J1261:K1261"/>
    <mergeCell ref="J1262:K1262"/>
    <mergeCell ref="J1263:K1263"/>
    <mergeCell ref="J1264:K1264"/>
    <mergeCell ref="J1265:K1265"/>
    <mergeCell ref="J1266:K1266"/>
    <mergeCell ref="J1267:K1267"/>
    <mergeCell ref="J1268:K1268"/>
    <mergeCell ref="J1269:K1269"/>
    <mergeCell ref="J1270:K1270"/>
    <mergeCell ref="J1271:K1271"/>
    <mergeCell ref="J1272:K1272"/>
    <mergeCell ref="J1273:K1273"/>
    <mergeCell ref="J1274:K1274"/>
    <mergeCell ref="J1275:K1275"/>
    <mergeCell ref="J1276:K1276"/>
    <mergeCell ref="J1277:K1277"/>
    <mergeCell ref="J1278:K1278"/>
    <mergeCell ref="J1279:K1279"/>
    <mergeCell ref="J1280:K1280"/>
    <mergeCell ref="J1281:K1281"/>
    <mergeCell ref="J1282:K1282"/>
    <mergeCell ref="J1283:K1283"/>
    <mergeCell ref="J1284:K1284"/>
    <mergeCell ref="J1285:K1285"/>
    <mergeCell ref="J1286:K1286"/>
    <mergeCell ref="J1287:K1287"/>
    <mergeCell ref="J1288:K1288"/>
    <mergeCell ref="J1289:K1289"/>
    <mergeCell ref="J1290:K1290"/>
    <mergeCell ref="J1291:K1291"/>
    <mergeCell ref="J1292:K1292"/>
    <mergeCell ref="J1293:K1293"/>
    <mergeCell ref="J1294:K1294"/>
    <mergeCell ref="J1295:K1295"/>
    <mergeCell ref="J1296:K1296"/>
    <mergeCell ref="J1297:K1297"/>
    <mergeCell ref="J1298:K1298"/>
    <mergeCell ref="J1299:K1299"/>
    <mergeCell ref="J1300:K1300"/>
    <mergeCell ref="J1301:K1301"/>
    <mergeCell ref="J1302:K1302"/>
    <mergeCell ref="J1303:K1303"/>
    <mergeCell ref="J1304:K1304"/>
    <mergeCell ref="J1305:K1305"/>
    <mergeCell ref="J1306:K1306"/>
    <mergeCell ref="J1307:K1307"/>
    <mergeCell ref="J1308:K1308"/>
    <mergeCell ref="J1309:K1309"/>
    <mergeCell ref="J1310:K1310"/>
    <mergeCell ref="J1311:K1311"/>
    <mergeCell ref="J1312:K1312"/>
    <mergeCell ref="J1313:K1313"/>
    <mergeCell ref="J1314:K1314"/>
    <mergeCell ref="J1315:K1315"/>
    <mergeCell ref="J1316:K1316"/>
    <mergeCell ref="J1317:K1317"/>
    <mergeCell ref="J1318:K1318"/>
    <mergeCell ref="J1319:K1319"/>
    <mergeCell ref="J1320:K1320"/>
    <mergeCell ref="J1321:K1321"/>
    <mergeCell ref="J1322:K1322"/>
    <mergeCell ref="J1323:K1323"/>
    <mergeCell ref="J1324:K1324"/>
    <mergeCell ref="J1325:K1325"/>
    <mergeCell ref="J1326:K1326"/>
    <mergeCell ref="J1327:K1327"/>
    <mergeCell ref="J1328:K1328"/>
    <mergeCell ref="J1329:K1329"/>
    <mergeCell ref="J1330:K1330"/>
    <mergeCell ref="J1331:K1331"/>
    <mergeCell ref="J1332:K1332"/>
    <mergeCell ref="J1333:K1333"/>
    <mergeCell ref="J1334:K1334"/>
    <mergeCell ref="J1335:K1335"/>
    <mergeCell ref="J1336:K1336"/>
    <mergeCell ref="J1337:K1337"/>
    <mergeCell ref="J1338:K1338"/>
    <mergeCell ref="J1339:K1339"/>
    <mergeCell ref="J1340:K1340"/>
    <mergeCell ref="J1341:K1341"/>
    <mergeCell ref="J1342:K1342"/>
    <mergeCell ref="J1343:K1343"/>
    <mergeCell ref="J1344:K1344"/>
    <mergeCell ref="J1345:K1345"/>
    <mergeCell ref="J1346:K1346"/>
    <mergeCell ref="J1347:K1347"/>
    <mergeCell ref="J1348:K1348"/>
    <mergeCell ref="J1349:K1349"/>
    <mergeCell ref="J1350:K1350"/>
    <mergeCell ref="J1351:K1351"/>
    <mergeCell ref="J1352:K1352"/>
    <mergeCell ref="J1353:K1353"/>
    <mergeCell ref="J1354:K1354"/>
    <mergeCell ref="J1355:K1355"/>
    <mergeCell ref="J1356:K1356"/>
    <mergeCell ref="J1357:K1357"/>
    <mergeCell ref="J1358:K1358"/>
    <mergeCell ref="J1359:K1359"/>
    <mergeCell ref="J1360:K1360"/>
    <mergeCell ref="J1361:K1361"/>
    <mergeCell ref="J1362:K1362"/>
    <mergeCell ref="J1363:K1363"/>
    <mergeCell ref="J1364:K1364"/>
    <mergeCell ref="J1365:K1365"/>
    <mergeCell ref="J1366:K1366"/>
    <mergeCell ref="J1367:K1367"/>
    <mergeCell ref="J1368:K1368"/>
    <mergeCell ref="J1369:K1369"/>
    <mergeCell ref="J1370:K1370"/>
    <mergeCell ref="J1371:K1371"/>
    <mergeCell ref="J1372:K1372"/>
    <mergeCell ref="J1373:K1373"/>
    <mergeCell ref="J1374:K1374"/>
    <mergeCell ref="J1375:K1375"/>
    <mergeCell ref="J1376:K1376"/>
    <mergeCell ref="J1377:K1377"/>
    <mergeCell ref="J1378:K1378"/>
    <mergeCell ref="J1379:K1379"/>
    <mergeCell ref="J1380:K1380"/>
    <mergeCell ref="J1381:K1381"/>
    <mergeCell ref="J1382:K1382"/>
    <mergeCell ref="J1383:K1383"/>
    <mergeCell ref="J1384:K1384"/>
    <mergeCell ref="J1385:K1385"/>
    <mergeCell ref="J1386:K1386"/>
    <mergeCell ref="J1387:K1387"/>
    <mergeCell ref="J1388:K1388"/>
    <mergeCell ref="J1389:K1389"/>
    <mergeCell ref="J1390:K1390"/>
    <mergeCell ref="J1391:K1391"/>
    <mergeCell ref="J1392:K1392"/>
    <mergeCell ref="J1393:K1393"/>
    <mergeCell ref="J1394:K1394"/>
    <mergeCell ref="J1395:K1395"/>
    <mergeCell ref="J1396:K1396"/>
    <mergeCell ref="J1397:K1397"/>
    <mergeCell ref="J1398:K1398"/>
    <mergeCell ref="J1399:K1399"/>
    <mergeCell ref="J1400:K1400"/>
    <mergeCell ref="J1401:K1401"/>
    <mergeCell ref="J1402:K1402"/>
    <mergeCell ref="J1403:K1403"/>
    <mergeCell ref="J1404:K1404"/>
    <mergeCell ref="J1405:K1405"/>
    <mergeCell ref="J1406:K1406"/>
    <mergeCell ref="J1407:K1407"/>
    <mergeCell ref="J1408:K1408"/>
    <mergeCell ref="J1409:K1409"/>
    <mergeCell ref="J1410:K1410"/>
    <mergeCell ref="J1411:K1411"/>
    <mergeCell ref="J1412:K1412"/>
    <mergeCell ref="J1413:K1413"/>
    <mergeCell ref="J1414:K1414"/>
    <mergeCell ref="J1415:K1415"/>
    <mergeCell ref="J1416:K1416"/>
    <mergeCell ref="J1417:K1417"/>
    <mergeCell ref="J1418:K1418"/>
    <mergeCell ref="J1419:K1419"/>
    <mergeCell ref="J1420:K1420"/>
    <mergeCell ref="J1421:K1421"/>
    <mergeCell ref="J1422:K1422"/>
    <mergeCell ref="J1423:K1423"/>
    <mergeCell ref="J1424:K1424"/>
    <mergeCell ref="J1425:K1425"/>
    <mergeCell ref="J1426:K1426"/>
    <mergeCell ref="J1427:K1427"/>
    <mergeCell ref="J1428:K1428"/>
    <mergeCell ref="J1429:K1429"/>
    <mergeCell ref="J1430:K1430"/>
    <mergeCell ref="J1431:K1431"/>
    <mergeCell ref="J1432:K1432"/>
    <mergeCell ref="J1433:K1433"/>
    <mergeCell ref="J1434:K1434"/>
    <mergeCell ref="J1435:K1435"/>
    <mergeCell ref="J1436:K1436"/>
    <mergeCell ref="J1437:K1437"/>
    <mergeCell ref="J1438:K1438"/>
    <mergeCell ref="J1439:K1439"/>
    <mergeCell ref="J1440:K1440"/>
    <mergeCell ref="J1441:K1441"/>
    <mergeCell ref="J1442:K1442"/>
    <mergeCell ref="J1443:K1443"/>
    <mergeCell ref="J1444:K1444"/>
    <mergeCell ref="J1445:K1445"/>
    <mergeCell ref="J1446:K1446"/>
    <mergeCell ref="J1447:K1447"/>
    <mergeCell ref="J1448:K1448"/>
    <mergeCell ref="J1449:K1449"/>
    <mergeCell ref="J1450:K1450"/>
    <mergeCell ref="J1451:K1451"/>
    <mergeCell ref="J1452:K1452"/>
    <mergeCell ref="J1453:K1453"/>
    <mergeCell ref="J1454:K1454"/>
    <mergeCell ref="J1455:K1455"/>
    <mergeCell ref="J1456:K1456"/>
    <mergeCell ref="J1457:K1457"/>
    <mergeCell ref="J1458:K1458"/>
    <mergeCell ref="J1459:K1459"/>
    <mergeCell ref="J1460:K1460"/>
    <mergeCell ref="J1461:K1461"/>
    <mergeCell ref="J1462:K1462"/>
    <mergeCell ref="J1463:K1463"/>
    <mergeCell ref="J1464:K1464"/>
    <mergeCell ref="J1465:K1465"/>
    <mergeCell ref="J1466:K1466"/>
    <mergeCell ref="J1467:K1467"/>
    <mergeCell ref="J1468:K1468"/>
    <mergeCell ref="J1469:K1469"/>
    <mergeCell ref="J1470:K1470"/>
    <mergeCell ref="J1471:K1471"/>
    <mergeCell ref="J1472:K1472"/>
    <mergeCell ref="J1473:K1473"/>
    <mergeCell ref="J1474:K1474"/>
    <mergeCell ref="J1475:K1475"/>
    <mergeCell ref="J1476:K1476"/>
    <mergeCell ref="J1477:K1477"/>
    <mergeCell ref="J1478:K1478"/>
    <mergeCell ref="J1479:K1479"/>
    <mergeCell ref="J1480:K1480"/>
    <mergeCell ref="J1481:K1481"/>
    <mergeCell ref="J1482:K1482"/>
    <mergeCell ref="J1483:K1483"/>
    <mergeCell ref="J1484:K1484"/>
    <mergeCell ref="J1485:K1485"/>
    <mergeCell ref="J1486:K1486"/>
    <mergeCell ref="J1487:K1487"/>
    <mergeCell ref="J1488:K1488"/>
    <mergeCell ref="J1489:K1489"/>
    <mergeCell ref="J1490:K1490"/>
    <mergeCell ref="J1491:K1491"/>
    <mergeCell ref="J1492:K1492"/>
    <mergeCell ref="J1493:K1493"/>
    <mergeCell ref="J1494:K1494"/>
    <mergeCell ref="J1495:K1495"/>
    <mergeCell ref="J1496:K1496"/>
    <mergeCell ref="J1497:K1497"/>
    <mergeCell ref="J1498:K1498"/>
    <mergeCell ref="J1499:K1499"/>
    <mergeCell ref="J1500:K1500"/>
    <mergeCell ref="J1501:K1501"/>
    <mergeCell ref="J1502:K1502"/>
    <mergeCell ref="J1503:K1503"/>
    <mergeCell ref="J1504:K1504"/>
    <mergeCell ref="J1505:K1505"/>
    <mergeCell ref="J1506:K1506"/>
    <mergeCell ref="J1507:K1507"/>
    <mergeCell ref="J1508:K1508"/>
    <mergeCell ref="J1509:K1509"/>
    <mergeCell ref="J1510:K1510"/>
    <mergeCell ref="J1511:K1511"/>
    <mergeCell ref="J1512:K1512"/>
    <mergeCell ref="J1513:K1513"/>
    <mergeCell ref="J1514:K1514"/>
    <mergeCell ref="J1515:K1515"/>
    <mergeCell ref="J1516:K1516"/>
    <mergeCell ref="J1517:K1517"/>
    <mergeCell ref="J1518:K1518"/>
    <mergeCell ref="J1519:K1519"/>
    <mergeCell ref="J1520:K1520"/>
    <mergeCell ref="J1521:K1521"/>
    <mergeCell ref="J1522:K1522"/>
    <mergeCell ref="J1523:K1523"/>
    <mergeCell ref="J1524:K1524"/>
    <mergeCell ref="J1525:K1525"/>
    <mergeCell ref="J1526:K1526"/>
    <mergeCell ref="J1527:K1527"/>
    <mergeCell ref="J1528:K1528"/>
    <mergeCell ref="J1529:K1529"/>
    <mergeCell ref="J1530:K1530"/>
    <mergeCell ref="J1531:K1531"/>
    <mergeCell ref="J1532:K1532"/>
    <mergeCell ref="J1533:K1533"/>
    <mergeCell ref="J1534:K1534"/>
    <mergeCell ref="J1535:K1535"/>
    <mergeCell ref="J1536:K1536"/>
    <mergeCell ref="J1537:K1537"/>
    <mergeCell ref="J1538:K1538"/>
    <mergeCell ref="J1539:K1539"/>
    <mergeCell ref="J1540:K1540"/>
    <mergeCell ref="J1541:K1541"/>
    <mergeCell ref="J1542:K1542"/>
    <mergeCell ref="J1543:K1543"/>
    <mergeCell ref="J1544:K1544"/>
    <mergeCell ref="J1545:K1545"/>
    <mergeCell ref="J1546:K1546"/>
    <mergeCell ref="J1547:K1547"/>
    <mergeCell ref="J1548:K1548"/>
    <mergeCell ref="J1549:K1549"/>
    <mergeCell ref="J1550:K1550"/>
    <mergeCell ref="J1551:K1551"/>
    <mergeCell ref="J1552:K1552"/>
    <mergeCell ref="J1553:K1553"/>
    <mergeCell ref="J1554:K1554"/>
    <mergeCell ref="J1555:K1555"/>
    <mergeCell ref="J1556:K1556"/>
    <mergeCell ref="J1557:K1557"/>
    <mergeCell ref="J1558:K1558"/>
    <mergeCell ref="J1559:K1559"/>
    <mergeCell ref="J1560:K1560"/>
    <mergeCell ref="J1561:K1561"/>
    <mergeCell ref="J1562:K1562"/>
    <mergeCell ref="J1563:K1563"/>
    <mergeCell ref="J1564:K1564"/>
    <mergeCell ref="J1565:K1565"/>
    <mergeCell ref="J1566:K1566"/>
    <mergeCell ref="J1567:K1567"/>
    <mergeCell ref="J1568:K1568"/>
    <mergeCell ref="J1569:K1569"/>
    <mergeCell ref="J1570:K1570"/>
    <mergeCell ref="J1571:K1571"/>
    <mergeCell ref="J1572:K1572"/>
    <mergeCell ref="J1573:K1573"/>
    <mergeCell ref="J1574:K1574"/>
    <mergeCell ref="J1575:K1575"/>
    <mergeCell ref="J1576:K1576"/>
    <mergeCell ref="J1577:K1577"/>
    <mergeCell ref="J1578:K1578"/>
    <mergeCell ref="J1579:K1579"/>
    <mergeCell ref="J1580:K1580"/>
    <mergeCell ref="J1581:K1581"/>
    <mergeCell ref="J1582:K1582"/>
    <mergeCell ref="J1583:K1583"/>
    <mergeCell ref="J1584:K1584"/>
    <mergeCell ref="J1585:K1585"/>
    <mergeCell ref="J1586:K1586"/>
    <mergeCell ref="J1587:K1587"/>
    <mergeCell ref="J1588:K1588"/>
    <mergeCell ref="J1589:K1589"/>
    <mergeCell ref="J1590:K1590"/>
    <mergeCell ref="J1591:K1591"/>
    <mergeCell ref="J1592:K1592"/>
    <mergeCell ref="J1594:K1594"/>
    <mergeCell ref="J1595:K1595"/>
    <mergeCell ref="J1596:K1596"/>
    <mergeCell ref="J1597:K1597"/>
    <mergeCell ref="J1598:K1598"/>
    <mergeCell ref="J1599:K1599"/>
    <mergeCell ref="J1600:K1602"/>
    <mergeCell ref="J1603:K1603"/>
    <mergeCell ref="F1604:F1606"/>
    <mergeCell ref="G1604:G1606"/>
    <mergeCell ref="H1604:H1606"/>
    <mergeCell ref="I1604:I1606"/>
    <mergeCell ref="J1604:K1605"/>
    <mergeCell ref="J1606:K1606"/>
    <mergeCell ref="J1607:K1607"/>
    <mergeCell ref="J1608:K1608"/>
    <mergeCell ref="J1609:K1609"/>
    <mergeCell ref="J1610:K1612"/>
    <mergeCell ref="J1613:K1613"/>
    <mergeCell ref="J1614:K1614"/>
    <mergeCell ref="J1615:K1615"/>
    <mergeCell ref="C1616:C1622"/>
    <mergeCell ref="J1616:K1616"/>
    <mergeCell ref="J1617:K1617"/>
    <mergeCell ref="J1618:K1618"/>
    <mergeCell ref="J1619:K1619"/>
    <mergeCell ref="J1620:K1620"/>
    <mergeCell ref="J1621:K1621"/>
    <mergeCell ref="J1622:K1622"/>
    <mergeCell ref="J1623:K1623"/>
    <mergeCell ref="J1624:K1624"/>
    <mergeCell ref="J1625:K1625"/>
    <mergeCell ref="J1626:K1626"/>
    <mergeCell ref="J1627:K1627"/>
    <mergeCell ref="J1628:K1628"/>
    <mergeCell ref="J1629:K1629"/>
    <mergeCell ref="J1630:K1630"/>
    <mergeCell ref="J1631:K1631"/>
    <mergeCell ref="J1632:K1632"/>
    <mergeCell ref="J1633:K1633"/>
    <mergeCell ref="J1634:K1634"/>
    <mergeCell ref="J1635:K1635"/>
    <mergeCell ref="J1636:K1636"/>
    <mergeCell ref="J1637:K1637"/>
    <mergeCell ref="J1638:K1638"/>
    <mergeCell ref="J1639:K1639"/>
    <mergeCell ref="J1640:K1640"/>
    <mergeCell ref="J1641:K1641"/>
    <mergeCell ref="J1642:K1642"/>
    <mergeCell ref="J1643:K1643"/>
    <mergeCell ref="J1644:K1644"/>
    <mergeCell ref="J1645:K1645"/>
    <mergeCell ref="J1646:K1646"/>
    <mergeCell ref="J1647:K1647"/>
    <mergeCell ref="J1648:K1648"/>
    <mergeCell ref="J1649:K1649"/>
    <mergeCell ref="J1650:K1650"/>
    <mergeCell ref="J1651:K1651"/>
    <mergeCell ref="J1652:K1652"/>
    <mergeCell ref="J1653:K1653"/>
    <mergeCell ref="J1654:K1654"/>
    <mergeCell ref="J1655:K1655"/>
    <mergeCell ref="J1656:K1656"/>
    <mergeCell ref="J1657:K1657"/>
    <mergeCell ref="J1658:K1658"/>
    <mergeCell ref="J1659:K1659"/>
    <mergeCell ref="J1660:K1660"/>
    <mergeCell ref="J1661:K1661"/>
    <mergeCell ref="J1662:K1662"/>
    <mergeCell ref="J1663:K1663"/>
    <mergeCell ref="J1664:K1664"/>
    <mergeCell ref="J1665:K1665"/>
    <mergeCell ref="J1666:K1666"/>
    <mergeCell ref="J1667:K1667"/>
    <mergeCell ref="J1668:K1668"/>
    <mergeCell ref="J1669:K1669"/>
    <mergeCell ref="J1670:K1670"/>
    <mergeCell ref="J1671:K1671"/>
    <mergeCell ref="J1672:K1672"/>
    <mergeCell ref="J1673:K1673"/>
    <mergeCell ref="J1674:K1674"/>
    <mergeCell ref="J1675:K1675"/>
    <mergeCell ref="J1676:K1676"/>
    <mergeCell ref="J1677:K1677"/>
    <mergeCell ref="J1678:K1678"/>
    <mergeCell ref="J1679:K1679"/>
    <mergeCell ref="J1680:K1680"/>
    <mergeCell ref="J1681:K1681"/>
    <mergeCell ref="J1682:K1682"/>
    <mergeCell ref="J1683:K1683"/>
    <mergeCell ref="J1684:K1684"/>
    <mergeCell ref="J1685:K1685"/>
    <mergeCell ref="J1686:K1686"/>
    <mergeCell ref="J1687:K1687"/>
    <mergeCell ref="J1688:K1688"/>
    <mergeCell ref="J1689:K1689"/>
    <mergeCell ref="J1690:K1690"/>
    <mergeCell ref="J1691:K1691"/>
    <mergeCell ref="J1692:K1692"/>
    <mergeCell ref="J1693:K1693"/>
    <mergeCell ref="J1694:K1694"/>
    <mergeCell ref="J1695:K1695"/>
    <mergeCell ref="J1696:K1696"/>
    <mergeCell ref="J1697:K1697"/>
    <mergeCell ref="J1698:K1698"/>
    <mergeCell ref="J1699:K1699"/>
    <mergeCell ref="J1700:K1700"/>
    <mergeCell ref="J1701:K1701"/>
    <mergeCell ref="J1702:K1702"/>
    <mergeCell ref="J1703:K1703"/>
    <mergeCell ref="J1704:K1704"/>
    <mergeCell ref="J1705:K1705"/>
    <mergeCell ref="J1706:K1706"/>
    <mergeCell ref="J1707:K1707"/>
    <mergeCell ref="J1708:K1708"/>
    <mergeCell ref="J1709:K1709"/>
    <mergeCell ref="J1710:K1710"/>
    <mergeCell ref="J1711:K1711"/>
    <mergeCell ref="J1712:K1712"/>
    <mergeCell ref="J1713:K1713"/>
    <mergeCell ref="J1714:K1714"/>
    <mergeCell ref="J1715:K1715"/>
    <mergeCell ref="J1716:K1716"/>
    <mergeCell ref="J1717:K1717"/>
    <mergeCell ref="J1718:K1718"/>
    <mergeCell ref="J1719:K1719"/>
    <mergeCell ref="J1720:K1720"/>
    <mergeCell ref="J1721:K1721"/>
    <mergeCell ref="J1722:K1722"/>
    <mergeCell ref="J1723:K1723"/>
    <mergeCell ref="J1724:K1724"/>
    <mergeCell ref="J1725:K1725"/>
    <mergeCell ref="J1726:K1726"/>
    <mergeCell ref="J1727:K1727"/>
    <mergeCell ref="J1728:K1728"/>
    <mergeCell ref="J1729:K1729"/>
    <mergeCell ref="J1730:K1730"/>
    <mergeCell ref="J1731:K1731"/>
    <mergeCell ref="J1732:K1732"/>
    <mergeCell ref="J1733:K1733"/>
    <mergeCell ref="J1734:K1734"/>
    <mergeCell ref="J1735:K1735"/>
    <mergeCell ref="J1736:K1736"/>
    <mergeCell ref="J1737:K1737"/>
    <mergeCell ref="J1738:K1738"/>
    <mergeCell ref="J1739:K1739"/>
    <mergeCell ref="J1740:K1740"/>
    <mergeCell ref="J1741:K1741"/>
    <mergeCell ref="J1742:K1742"/>
    <mergeCell ref="J1743:K1743"/>
    <mergeCell ref="J1744:K1744"/>
    <mergeCell ref="J1745:K1745"/>
    <mergeCell ref="J1746:K1746"/>
    <mergeCell ref="J1747:K1747"/>
    <mergeCell ref="J1748:K1748"/>
    <mergeCell ref="J1749:K1749"/>
    <mergeCell ref="J1750:K1750"/>
    <mergeCell ref="J1751:K1751"/>
    <mergeCell ref="J1752:K1752"/>
    <mergeCell ref="J1753:K1753"/>
    <mergeCell ref="J1754:K1754"/>
    <mergeCell ref="J1755:K1755"/>
    <mergeCell ref="J1756:K1756"/>
    <mergeCell ref="J1757:K1757"/>
    <mergeCell ref="J1758:K1758"/>
    <mergeCell ref="J1759:K1759"/>
    <mergeCell ref="J1760:K1760"/>
    <mergeCell ref="J1761:K1761"/>
    <mergeCell ref="J1762:K1762"/>
    <mergeCell ref="J1763:K1763"/>
    <mergeCell ref="J1764:K1764"/>
    <mergeCell ref="J1765:K1765"/>
    <mergeCell ref="J1766:K1766"/>
    <mergeCell ref="J1767:K1767"/>
    <mergeCell ref="J1768:K1768"/>
    <mergeCell ref="J1769:K1769"/>
    <mergeCell ref="J1770:K1770"/>
    <mergeCell ref="J1771:K1771"/>
    <mergeCell ref="J1772:K1772"/>
    <mergeCell ref="J1773:K1773"/>
    <mergeCell ref="J1774:K1774"/>
    <mergeCell ref="J1775:K1775"/>
    <mergeCell ref="J1776:K1776"/>
    <mergeCell ref="J1777:K1777"/>
    <mergeCell ref="J1778:K1778"/>
    <mergeCell ref="J1779:K1779"/>
    <mergeCell ref="J1780:K1780"/>
    <mergeCell ref="J1781:K1781"/>
    <mergeCell ref="J1782:K1782"/>
    <mergeCell ref="J1783:K1783"/>
    <mergeCell ref="J1784:K1784"/>
    <mergeCell ref="J1785:K1785"/>
    <mergeCell ref="J1786:K1786"/>
    <mergeCell ref="J1787:K1787"/>
    <mergeCell ref="J1788:K1788"/>
    <mergeCell ref="J1789:K1789"/>
    <mergeCell ref="J1790:K1790"/>
    <mergeCell ref="J1791:K1791"/>
    <mergeCell ref="J1792:K1792"/>
    <mergeCell ref="J1793:K1793"/>
    <mergeCell ref="J1794:K1794"/>
    <mergeCell ref="J1795:K1795"/>
    <mergeCell ref="J1796:K1796"/>
    <mergeCell ref="J1797:K1797"/>
    <mergeCell ref="J1798:K1798"/>
    <mergeCell ref="J1799:K1799"/>
    <mergeCell ref="J1800:K1800"/>
    <mergeCell ref="J1801:K1801"/>
    <mergeCell ref="J1802:K1802"/>
    <mergeCell ref="J1803:K1803"/>
    <mergeCell ref="J1805:K1805"/>
    <mergeCell ref="J1806:K1806"/>
    <mergeCell ref="J1807:K1807"/>
    <mergeCell ref="J1808:K1808"/>
    <mergeCell ref="J1809:K1809"/>
    <mergeCell ref="J1811:K1811"/>
    <mergeCell ref="J1812:K1812"/>
    <mergeCell ref="J1813:K1813"/>
    <mergeCell ref="J1814:K1814"/>
    <mergeCell ref="J1815:K1815"/>
    <mergeCell ref="J1816:K1816"/>
    <mergeCell ref="J1817:K1817"/>
    <mergeCell ref="J1818:K1818"/>
    <mergeCell ref="J1819:K1819"/>
    <mergeCell ref="J1820:K1820"/>
    <mergeCell ref="J1821:K1821"/>
    <mergeCell ref="J1822:K1822"/>
    <mergeCell ref="J1823:K1823"/>
    <mergeCell ref="J1824:K1824"/>
    <mergeCell ref="J1825:K1825"/>
    <mergeCell ref="J1826:K1826"/>
    <mergeCell ref="J1827:K1827"/>
    <mergeCell ref="J1828:K1828"/>
    <mergeCell ref="J1829:K1829"/>
    <mergeCell ref="J1830:K1830"/>
    <mergeCell ref="J1831:K1831"/>
    <mergeCell ref="J1832:K1832"/>
    <mergeCell ref="J1833:K1833"/>
    <mergeCell ref="J1834:K1834"/>
    <mergeCell ref="J1835:K1835"/>
    <mergeCell ref="J1836:K1836"/>
    <mergeCell ref="J1837:K1837"/>
    <mergeCell ref="J1838:K1838"/>
    <mergeCell ref="J1839:K1839"/>
    <mergeCell ref="J1840:K1840"/>
    <mergeCell ref="J1841:K1841"/>
    <mergeCell ref="J1842:K1842"/>
    <mergeCell ref="J1843:K1843"/>
    <mergeCell ref="J1844:K1844"/>
    <mergeCell ref="J1845:K1845"/>
    <mergeCell ref="J1846:K1846"/>
    <mergeCell ref="J1847:K1847"/>
    <mergeCell ref="J1848:K1848"/>
    <mergeCell ref="J1849:K1849"/>
    <mergeCell ref="J1850:K1850"/>
    <mergeCell ref="J1851:K1851"/>
    <mergeCell ref="J1852:K1852"/>
    <mergeCell ref="J1853:K1853"/>
    <mergeCell ref="J1854:K1854"/>
    <mergeCell ref="J1855:K1855"/>
    <mergeCell ref="J1856:K1856"/>
    <mergeCell ref="J1857:K1857"/>
    <mergeCell ref="J1858:K1858"/>
    <mergeCell ref="J1859:K1859"/>
    <mergeCell ref="J1860:K1860"/>
    <mergeCell ref="J1861:K1861"/>
    <mergeCell ref="J1862:K1862"/>
    <mergeCell ref="J1863:K1863"/>
    <mergeCell ref="J1864:K1864"/>
    <mergeCell ref="J1865:K1865"/>
    <mergeCell ref="J1866:K1866"/>
    <mergeCell ref="J1867:K1867"/>
    <mergeCell ref="J1868:K1868"/>
    <mergeCell ref="J1869:K1869"/>
    <mergeCell ref="J1870:K1870"/>
    <mergeCell ref="J1871:K1871"/>
    <mergeCell ref="J1872:K1872"/>
    <mergeCell ref="J1873:K1873"/>
    <mergeCell ref="J1874:K1874"/>
    <mergeCell ref="J1875:K1875"/>
    <mergeCell ref="J1876:K1876"/>
    <mergeCell ref="J1877:K1877"/>
    <mergeCell ref="J1878:K1878"/>
    <mergeCell ref="J1879:K1879"/>
    <mergeCell ref="J1880:K1880"/>
    <mergeCell ref="J1881:K1881"/>
    <mergeCell ref="J1882:K1882"/>
    <mergeCell ref="J1883:K1883"/>
    <mergeCell ref="J1884:K1884"/>
    <mergeCell ref="J1885:K1885"/>
    <mergeCell ref="J1886:K1886"/>
    <mergeCell ref="J1887:K1887"/>
    <mergeCell ref="J1888:K1888"/>
    <mergeCell ref="J1889:K1890"/>
    <mergeCell ref="J1891:K1892"/>
    <mergeCell ref="J1893:K1893"/>
    <mergeCell ref="J1894:K1894"/>
    <mergeCell ref="J1895:K1895"/>
    <mergeCell ref="J1896:K1896"/>
    <mergeCell ref="J1897:K1897"/>
    <mergeCell ref="J1898:K1898"/>
    <mergeCell ref="J1899:K1899"/>
    <mergeCell ref="J1900:K1900"/>
    <mergeCell ref="J1901:K1901"/>
    <mergeCell ref="J1902:K1902"/>
    <mergeCell ref="J1903:K1903"/>
    <mergeCell ref="J1904:K1904"/>
    <mergeCell ref="J1905:K1905"/>
    <mergeCell ref="J1906:K1906"/>
    <mergeCell ref="D1907:D1909"/>
    <mergeCell ref="J1907:K1907"/>
    <mergeCell ref="J1908:K1908"/>
    <mergeCell ref="J1909:K1909"/>
    <mergeCell ref="J1910:K1910"/>
    <mergeCell ref="J1911:K1911"/>
    <mergeCell ref="J1912:K1912"/>
    <mergeCell ref="J1913:K1913"/>
    <mergeCell ref="J1914:K1914"/>
    <mergeCell ref="J1915:K1915"/>
    <mergeCell ref="J1916:K1916"/>
    <mergeCell ref="J1917:K1917"/>
    <mergeCell ref="J1918:K1918"/>
    <mergeCell ref="J1919:K1919"/>
    <mergeCell ref="J1920:K1920"/>
    <mergeCell ref="J1921:K1921"/>
    <mergeCell ref="J1922:K1922"/>
    <mergeCell ref="J1923:K1923"/>
    <mergeCell ref="J1924:K1924"/>
    <mergeCell ref="J1925:K1925"/>
    <mergeCell ref="J1926:K1926"/>
    <mergeCell ref="J1927:K1927"/>
    <mergeCell ref="J1928:K1928"/>
    <mergeCell ref="J1929:K1929"/>
    <mergeCell ref="J1930:K1930"/>
    <mergeCell ref="J1931:K1931"/>
    <mergeCell ref="J1932:K1932"/>
    <mergeCell ref="J1933:K1933"/>
    <mergeCell ref="J1934:K1934"/>
    <mergeCell ref="J1935:K1935"/>
    <mergeCell ref="J1936:K1936"/>
    <mergeCell ref="J1937:K1937"/>
    <mergeCell ref="J1938:K1938"/>
    <mergeCell ref="J1939:K1939"/>
    <mergeCell ref="J1940:K1940"/>
    <mergeCell ref="J1941:K1941"/>
    <mergeCell ref="J1942:K1942"/>
    <mergeCell ref="J1943:K1943"/>
    <mergeCell ref="J1944:K1944"/>
    <mergeCell ref="J1945:K1945"/>
    <mergeCell ref="J1946:K1946"/>
    <mergeCell ref="J1947:K1947"/>
    <mergeCell ref="J1948:K1948"/>
    <mergeCell ref="J1949:K1949"/>
    <mergeCell ref="J1950:K1950"/>
    <mergeCell ref="J1951:K1951"/>
    <mergeCell ref="J1952:K1952"/>
    <mergeCell ref="J1953:K1953"/>
    <mergeCell ref="J1954:K1954"/>
    <mergeCell ref="J1955:K1955"/>
    <mergeCell ref="J1956:K1956"/>
    <mergeCell ref="J1957:K1957"/>
    <mergeCell ref="J1958:K1958"/>
    <mergeCell ref="J1959:K1959"/>
    <mergeCell ref="J1960:K1960"/>
    <mergeCell ref="J1961:K1961"/>
    <mergeCell ref="J1962:K1962"/>
    <mergeCell ref="J1963:K1963"/>
    <mergeCell ref="J1964:K1964"/>
    <mergeCell ref="J1965:K1965"/>
    <mergeCell ref="J1966:K1966"/>
    <mergeCell ref="J1967:K1967"/>
    <mergeCell ref="J1968:K1968"/>
    <mergeCell ref="J1969:K1969"/>
    <mergeCell ref="J1970:K1970"/>
    <mergeCell ref="J1971:K1971"/>
    <mergeCell ref="J1972:K1972"/>
    <mergeCell ref="J1973:K1973"/>
    <mergeCell ref="J1974:K1974"/>
    <mergeCell ref="J1975:K1975"/>
    <mergeCell ref="J1976:K1976"/>
    <mergeCell ref="J1977:K1977"/>
    <mergeCell ref="J1978:K1978"/>
    <mergeCell ref="J1979:K1979"/>
    <mergeCell ref="J1980:K1980"/>
    <mergeCell ref="J1981:K1981"/>
    <mergeCell ref="J1982:K1982"/>
    <mergeCell ref="J1983:K1983"/>
    <mergeCell ref="J1984:K1984"/>
    <mergeCell ref="J1985:K1985"/>
    <mergeCell ref="J1986:K1986"/>
    <mergeCell ref="J1987:K1987"/>
    <mergeCell ref="J1988:K1988"/>
    <mergeCell ref="J1989:K1989"/>
    <mergeCell ref="J1990:K1990"/>
    <mergeCell ref="J1991:K1991"/>
    <mergeCell ref="J1992:K1992"/>
    <mergeCell ref="J1993:K1993"/>
    <mergeCell ref="J1994:K1994"/>
    <mergeCell ref="J1995:K1995"/>
    <mergeCell ref="J1996:K1996"/>
    <mergeCell ref="J1997:K1997"/>
    <mergeCell ref="J1998:K1998"/>
    <mergeCell ref="J1999:K1999"/>
    <mergeCell ref="J2000:K2000"/>
    <mergeCell ref="J2001:K2001"/>
    <mergeCell ref="J2002:K2002"/>
    <mergeCell ref="J2003:K2003"/>
    <mergeCell ref="J2004:K2004"/>
    <mergeCell ref="J2005:K2005"/>
    <mergeCell ref="J2006:K2006"/>
    <mergeCell ref="J2007:K2007"/>
    <mergeCell ref="J2008:K2008"/>
    <mergeCell ref="J2009:K2009"/>
    <mergeCell ref="J2010:K2010"/>
    <mergeCell ref="J2011:K2011"/>
    <mergeCell ref="J2012:K2012"/>
    <mergeCell ref="J2013:K2013"/>
    <mergeCell ref="J2014:K2014"/>
    <mergeCell ref="J2015:K2015"/>
    <mergeCell ref="J2016:K2016"/>
    <mergeCell ref="J2017:K2017"/>
    <mergeCell ref="J2018:K2018"/>
    <mergeCell ref="J2019:K2019"/>
    <mergeCell ref="J2020:K2020"/>
    <mergeCell ref="J2021:K2021"/>
    <mergeCell ref="J2022:K2022"/>
    <mergeCell ref="J2023:K2023"/>
    <mergeCell ref="J2024:K2024"/>
    <mergeCell ref="J2025:K2025"/>
    <mergeCell ref="J2026:K2026"/>
    <mergeCell ref="J2027:K2027"/>
    <mergeCell ref="J2028:K2028"/>
    <mergeCell ref="J2029:K2029"/>
    <mergeCell ref="J2030:K2030"/>
    <mergeCell ref="J2031:K2031"/>
    <mergeCell ref="J2032:K2032"/>
    <mergeCell ref="J2033:K2033"/>
    <mergeCell ref="J2034:K2034"/>
    <mergeCell ref="J2035:K2035"/>
    <mergeCell ref="J2036:K2036"/>
    <mergeCell ref="J2037:K2037"/>
    <mergeCell ref="J2038:K2038"/>
    <mergeCell ref="J2039:K2039"/>
    <mergeCell ref="J2040:K2040"/>
    <mergeCell ref="J2041:K2041"/>
    <mergeCell ref="J2042:K2042"/>
    <mergeCell ref="J2043:K2043"/>
    <mergeCell ref="J2044:K2044"/>
    <mergeCell ref="J2045:K2045"/>
    <mergeCell ref="J2046:K2046"/>
    <mergeCell ref="J2047:K2047"/>
    <mergeCell ref="J2048:K2048"/>
    <mergeCell ref="J2049:K2049"/>
    <mergeCell ref="J2050:K2050"/>
    <mergeCell ref="J2051:K2051"/>
    <mergeCell ref="J2052:K2052"/>
    <mergeCell ref="J2053:K2053"/>
    <mergeCell ref="J2054:K2054"/>
    <mergeCell ref="J2055:K2055"/>
    <mergeCell ref="J2056:K2056"/>
    <mergeCell ref="J2057:K2057"/>
    <mergeCell ref="J2058:K2058"/>
    <mergeCell ref="J2059:K2059"/>
    <mergeCell ref="J2060:K2060"/>
    <mergeCell ref="J2061:K2061"/>
    <mergeCell ref="J2062:K2062"/>
    <mergeCell ref="J2063:K2063"/>
    <mergeCell ref="J2064:K2064"/>
    <mergeCell ref="J2065:K2065"/>
    <mergeCell ref="J2066:K2066"/>
    <mergeCell ref="J2067:K2067"/>
    <mergeCell ref="J2068:K2068"/>
    <mergeCell ref="J2069:K2069"/>
    <mergeCell ref="J2070:K2070"/>
    <mergeCell ref="J2071:K2071"/>
    <mergeCell ref="J2072:K2072"/>
    <mergeCell ref="J2073:K2073"/>
    <mergeCell ref="J2074:K2074"/>
    <mergeCell ref="J2075:K2075"/>
    <mergeCell ref="J2076:K2076"/>
    <mergeCell ref="J2077:K2077"/>
    <mergeCell ref="J2078:K2078"/>
    <mergeCell ref="J2079:K2079"/>
    <mergeCell ref="J2080:K2080"/>
    <mergeCell ref="J2081:K2081"/>
    <mergeCell ref="J2082:K2082"/>
    <mergeCell ref="J2083:K2083"/>
    <mergeCell ref="J2084:K2084"/>
    <mergeCell ref="J2085:K2085"/>
    <mergeCell ref="J2086:K2086"/>
    <mergeCell ref="J2087:K2087"/>
    <mergeCell ref="J2088:K2088"/>
    <mergeCell ref="J2089:K2089"/>
    <mergeCell ref="J2090:K2090"/>
    <mergeCell ref="J2091:K2091"/>
    <mergeCell ref="J2092:K2092"/>
    <mergeCell ref="J2093:K2093"/>
    <mergeCell ref="J2094:K2094"/>
    <mergeCell ref="J2095:K2095"/>
    <mergeCell ref="J2096:K2096"/>
    <mergeCell ref="J2097:K2097"/>
    <mergeCell ref="J2098:K2098"/>
    <mergeCell ref="J2099:K2099"/>
    <mergeCell ref="J2100:K2100"/>
    <mergeCell ref="J2101:K2101"/>
    <mergeCell ref="J2102:K2102"/>
    <mergeCell ref="J2103:K2103"/>
    <mergeCell ref="J2104:K2104"/>
    <mergeCell ref="J2105:K2105"/>
    <mergeCell ref="J2106:K2106"/>
    <mergeCell ref="J2107:K2107"/>
    <mergeCell ref="J2108:K2108"/>
    <mergeCell ref="J2109:K2109"/>
    <mergeCell ref="J2110:K2110"/>
    <mergeCell ref="J2111:K2111"/>
    <mergeCell ref="J2112:K2112"/>
    <mergeCell ref="J2113:K2113"/>
    <mergeCell ref="J2114:K2114"/>
  </mergeCells>
  <printOptions/>
  <pageMargins left="0.35" right="0.2701388888888889" top="0.5118055555555555" bottom="0.5513888888888889" header="0.5118055555555555" footer="0.31527777777777777"/>
  <pageSetup firstPageNumber="36" useFirstPageNumber="1" horizontalDpi="300" verticalDpi="300" orientation="landscape" paperSize="9" scale="96"/>
  <headerFooter alignWithMargins="0">
    <oddFooter>&amp;CStrona &amp;P</oddFooter>
  </headerFooter>
  <rowBreaks count="15" manualBreakCount="15">
    <brk id="83" max="255" man="1"/>
    <brk id="133" max="255" man="1"/>
    <brk id="155" max="255" man="1"/>
    <brk id="278" max="255" man="1"/>
    <brk id="388" max="255" man="1"/>
    <brk id="611" max="255" man="1"/>
    <brk id="765" max="255" man="1"/>
    <brk id="841" max="255" man="1"/>
    <brk id="1441" max="255" man="1"/>
    <brk id="1541" max="255" man="1"/>
    <brk id="1664" max="255" man="1"/>
    <brk id="1678" max="255" man="1"/>
    <brk id="1767" max="255" man="1"/>
    <brk id="1823" max="255" man="1"/>
    <brk id="1868"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Kobielska</dc:creator>
  <cp:keywords/>
  <dc:description/>
  <cp:lastModifiedBy>Agnieszka</cp:lastModifiedBy>
  <cp:lastPrinted>2005-04-06T12:15:40Z</cp:lastPrinted>
  <dcterms:created xsi:type="dcterms:W3CDTF">2002-05-06T08:06:33Z</dcterms:created>
  <dcterms:modified xsi:type="dcterms:W3CDTF">2005-04-07T06:16:24Z</dcterms:modified>
  <cp:category/>
  <cp:version/>
  <cp:contentType/>
  <cp:contentStatus/>
</cp:coreProperties>
</file>