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.  2" sheetId="1" r:id="rId1"/>
    <sheet name=" MFOŚ  Zał.12" sheetId="2" r:id="rId2"/>
    <sheet name="PFOŚ  Zał. 13" sheetId="3" r:id="rId3"/>
  </sheets>
  <definedNames>
    <definedName name="_xlnm.Print_Area" localSheetId="1">' MFOŚ  Zał.12'!$A$1:$H$19</definedName>
    <definedName name="_xlnm.Print_Area" localSheetId="2">'PFOŚ  Zał. 13'!$A$1:$H$16</definedName>
    <definedName name="_xlnm.Print_Area" localSheetId="0">'Zał.  2'!$A$1:$G$55</definedName>
  </definedNames>
  <calcPr fullCalcOnLoad="1"/>
</workbook>
</file>

<file path=xl/sharedStrings.xml><?xml version="1.0" encoding="utf-8"?>
<sst xmlns="http://schemas.openxmlformats.org/spreadsheetml/2006/main" count="155" uniqueCount="132">
  <si>
    <t>Załącznik Nr 2</t>
  </si>
  <si>
    <t xml:space="preserve"> DOCHODY I PRZYCHODY</t>
  </si>
  <si>
    <r>
      <t xml:space="preserve">BUDŻETU MIASTA MYSŁOWICE </t>
    </r>
    <r>
      <rPr>
        <sz val="12"/>
        <rFont val="Arial"/>
        <family val="2"/>
      </rPr>
      <t>na dzień 31.12.2004  r.</t>
    </r>
  </si>
  <si>
    <t>wg źródeł powstawania</t>
  </si>
  <si>
    <t>(w złotych)</t>
  </si>
  <si>
    <t>Lp.</t>
  </si>
  <si>
    <t>Ź r ó d ł o   d o c h o d u</t>
  </si>
  <si>
    <t>Plan wg URM 
z 22.01.2004 r.</t>
  </si>
  <si>
    <t>Plan 
(po zmianach)</t>
  </si>
  <si>
    <t>Wykonanie na 31.12.2004 r.</t>
  </si>
  <si>
    <t>%                     5:4</t>
  </si>
  <si>
    <t>O G Ó Ł E M</t>
  </si>
  <si>
    <t>001</t>
  </si>
  <si>
    <t>Podatek dochodowy od osób fizycznych</t>
  </si>
  <si>
    <t>002</t>
  </si>
  <si>
    <t>Podatek dochodowy od osób prawnych</t>
  </si>
  <si>
    <t>013</t>
  </si>
  <si>
    <t>Wpływy z opłaty restrukturyzacyjnej</t>
  </si>
  <si>
    <t>031</t>
  </si>
  <si>
    <t>Podatek od nieruchomości</t>
  </si>
  <si>
    <t>032</t>
  </si>
  <si>
    <t>Podatek rolny</t>
  </si>
  <si>
    <t>033</t>
  </si>
  <si>
    <t>Podatek leśny</t>
  </si>
  <si>
    <t>034</t>
  </si>
  <si>
    <t>Podatek od środków transportowych</t>
  </si>
  <si>
    <t>035</t>
  </si>
  <si>
    <t>Podatek od działalności gospodarczej osób fizycznych, opłacany w formie karty podatkowej</t>
  </si>
  <si>
    <t>0360</t>
  </si>
  <si>
    <t>Podatek od spadków i darowizn</t>
  </si>
  <si>
    <t>037</t>
  </si>
  <si>
    <t>Podatek od posiadania psów - zaległy</t>
  </si>
  <si>
    <t>0</t>
  </si>
  <si>
    <t>041</t>
  </si>
  <si>
    <t>Wpływy z opłaty skarbowej</t>
  </si>
  <si>
    <t>042</t>
  </si>
  <si>
    <t>Wpływy z opłaty komunikacyjnej</t>
  </si>
  <si>
    <t>043</t>
  </si>
  <si>
    <t>Wpływy z opłaty targowej</t>
  </si>
  <si>
    <t>045</t>
  </si>
  <si>
    <t>Wpływy z opłaty administracyjnej za czynności urzędowe</t>
  </si>
  <si>
    <t>046</t>
  </si>
  <si>
    <t>Wpływy z opłaty eksploatacyjnej</t>
  </si>
  <si>
    <t>047</t>
  </si>
  <si>
    <t>Wpływy z opłat za zarząd, użytkowanie
 i użytkowanie wieczyste nieruchomości</t>
  </si>
  <si>
    <t>048</t>
  </si>
  <si>
    <t>Wpływy z opłat za zezwolenia na sprzedaż alkoholu</t>
  </si>
  <si>
    <t>050</t>
  </si>
  <si>
    <t>Podatek od czynności cywilnoprawnych</t>
  </si>
  <si>
    <t>056</t>
  </si>
  <si>
    <t>Zaległości z podatków zniesionych</t>
  </si>
  <si>
    <t>057</t>
  </si>
  <si>
    <t>Grzywny, mandaty i inne kary pieniężne od ludności</t>
  </si>
  <si>
    <t>069</t>
  </si>
  <si>
    <t>Wpływy z różnych opłat</t>
  </si>
  <si>
    <t>075</t>
  </si>
  <si>
    <t xml:space="preserve">Dochody z najmu i dzierżawy </t>
  </si>
  <si>
    <t>076</t>
  </si>
  <si>
    <t>Wpływy z tytułu przekształcenia prawa użytkowania wieczystego przysługującego osobom fizycznym w prawo własności</t>
  </si>
  <si>
    <t>077</t>
  </si>
  <si>
    <t>Wpłaty z tytułu odpłatnego nabycia prawa własności nieruchomości</t>
  </si>
  <si>
    <t>083</t>
  </si>
  <si>
    <t>Wpływy z usług</t>
  </si>
  <si>
    <t>091</t>
  </si>
  <si>
    <t>Odsetki od nieterminowych wpłat z tytułu podatków i opłat</t>
  </si>
  <si>
    <t>092</t>
  </si>
  <si>
    <t>Pozostałe odsetki</t>
  </si>
  <si>
    <t>097</t>
  </si>
  <si>
    <t>Wpływy z różnych dochodów</t>
  </si>
  <si>
    <t>202</t>
  </si>
  <si>
    <t>Dotacje celowe otrzymane z budżetu państwa na zadania bieżące realizowane na podstawie porozumień z organami administracji rządowej</t>
  </si>
  <si>
    <t>203, 201, 211, 213</t>
  </si>
  <si>
    <t>Dotacje celowe otrzymane z budżetu państwa na realizację zadań gminy i powiatu</t>
  </si>
  <si>
    <t>2120</t>
  </si>
  <si>
    <t>Dotacje celowe otrzymane z budżetu panstwa na zadania bieżące realizowane przez powiat na podstaiwe porozumień z organami administracji rządowej</t>
  </si>
  <si>
    <t>238</t>
  </si>
  <si>
    <t>Wpływy do budżetu części zysku gospodarstwa pomocniczego</t>
  </si>
  <si>
    <t>2390</t>
  </si>
  <si>
    <t>Wpływy do budżetu ze środków specjalnych</t>
  </si>
  <si>
    <t>236</t>
  </si>
  <si>
    <t>Dochody związane z realizacją zadań z zakresu administracji rządowej oraz innych zadań zleconych ustawami</t>
  </si>
  <si>
    <t>244</t>
  </si>
  <si>
    <t>Dotacje otrzymane z funduszy celowych na realizację zadań bieżących</t>
  </si>
  <si>
    <t>270</t>
  </si>
  <si>
    <t>Środki na dofinansowanie własnych zadań bieżących pozyskane z innych źródeł</t>
  </si>
  <si>
    <t>2710</t>
  </si>
  <si>
    <t>Wpływy z tytułu pomocy finansowej udzielanej między jednostkami samorządu terytorialnego na dofinansowanie własnych zadań bieżących</t>
  </si>
  <si>
    <t>2750</t>
  </si>
  <si>
    <t>Środki na uzupełnienie dochodów gmin</t>
  </si>
  <si>
    <t>2760</t>
  </si>
  <si>
    <t>Środki na uzupełnienie dochodów powiatów</t>
  </si>
  <si>
    <t>298</t>
  </si>
  <si>
    <t>Wpływy do wyjaśnienia</t>
  </si>
  <si>
    <t>292</t>
  </si>
  <si>
    <t xml:space="preserve">Subwencje ogólne z budżetu państwa </t>
  </si>
  <si>
    <t>626</t>
  </si>
  <si>
    <t>Dotacje otrzymane z funduszy celowych na finansowanie lub dofinansowanie kosztów realizacji inwestycji i zakupów inwestycyjnych</t>
  </si>
  <si>
    <t>6633</t>
  </si>
  <si>
    <t>Dotacje celowe otrzymane z samorządu województwa na inwestycje i zakupy inwestycyjne realizowane na podstawie porozumień (umów) między jednostkami samorządu terytorialnego</t>
  </si>
  <si>
    <t>6650</t>
  </si>
  <si>
    <t>Wpływy z wpłat gmin i powiatów na rzecz jednostek samorządu terytorialnego oraz związków gmin lub związków powiatów na dofinansowanie zadań inwestycyjnych i zakupów inwestycyjnych</t>
  </si>
  <si>
    <t>Wolne środki obrotowe - PRZYCHÓD</t>
  </si>
  <si>
    <t>Pożyczka z WFOŚiGW- PRZYCHÓD</t>
  </si>
  <si>
    <t>Kredyty długoterminowe - PRZYCHÓD</t>
  </si>
  <si>
    <t>Załącznik Nr 12</t>
  </si>
  <si>
    <r>
      <t xml:space="preserve">Zestawienie przychodów i kosztów Miejskiego Funduszu 
Ochrony Środowiska  i Gospodarki Wodnej 
</t>
    </r>
    <r>
      <rPr>
        <sz val="12"/>
        <rFont val="Arial"/>
        <family val="2"/>
      </rPr>
      <t>na dzień 31.12.2004 roku</t>
    </r>
  </si>
  <si>
    <t>§</t>
  </si>
  <si>
    <t>N A Z W A</t>
  </si>
  <si>
    <t>Wykonanie 
na 31.12.2004 r.</t>
  </si>
  <si>
    <t>I.</t>
  </si>
  <si>
    <t xml:space="preserve">P R Z Y C H O D Y </t>
  </si>
  <si>
    <t>0920</t>
  </si>
  <si>
    <t>0970</t>
  </si>
  <si>
    <t>2960</t>
  </si>
  <si>
    <t>Przelewy redystrybucyjne</t>
  </si>
  <si>
    <t>Stan środków obrotowych na początek roku</t>
  </si>
  <si>
    <t>Razem przychody</t>
  </si>
  <si>
    <t>II.</t>
  </si>
  <si>
    <t>K O S Z T Y</t>
  </si>
  <si>
    <t>Różne wydatki na rzecz osób fizycznych</t>
  </si>
  <si>
    <t xml:space="preserve">Zakup materiałów i wyposażenia
</t>
  </si>
  <si>
    <t>Zakup usług pozostałych</t>
  </si>
  <si>
    <t>Wydatki inwestycyjne funduszy celowych</t>
  </si>
  <si>
    <t>Dotacje na finansowanie lub dofinansowanie kosztów realizacji inwestycji i zakupów inwestycyjnych jednostek nie zaliczanych do sektora finansów publicznych</t>
  </si>
  <si>
    <t>Stan środków obrotowych na koniec roku</t>
  </si>
  <si>
    <t>Razem koszty</t>
  </si>
  <si>
    <t>Załącznik Nr 13</t>
  </si>
  <si>
    <r>
      <t xml:space="preserve">Zestawienie przychodów i kosztów Powiatowego Funduszu                                                          Ochrony Środowiska i Gospodarki Wodnej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>na dzień 31.12.2004 roku</t>
    </r>
  </si>
  <si>
    <t>Plan wg URM z 22.01.2004 r.</t>
  </si>
  <si>
    <t>Wykonanie
 na 31.12.2004 r.</t>
  </si>
  <si>
    <t>P R Z Y C H OD Y</t>
  </si>
  <si>
    <t>Stan środków obrotowych 
na początek roku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</si>
</sst>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@"/>
    <numFmt numFmtId="168" formatCode="0.00"/>
  </numFmts>
  <fonts count="16">
    <font>
      <sz val="10"/>
      <name val="Arial CE"/>
      <family val="2"/>
    </font>
    <font>
      <sz val="10"/>
      <name val="Arial"/>
      <family val="0"/>
    </font>
    <font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ial CE"/>
      <family val="2"/>
    </font>
    <font>
      <sz val="8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2"/>
      <name val="Arial CE"/>
      <family val="2"/>
    </font>
    <font>
      <sz val="14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right" vertical="center" wrapText="1"/>
    </xf>
    <xf numFmtId="164" fontId="3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horizontal="center" vertical="top"/>
    </xf>
    <xf numFmtId="164" fontId="1" fillId="0" borderId="1" xfId="0" applyFont="1" applyBorder="1" applyAlignment="1">
      <alignment horizontal="right" vertical="top"/>
    </xf>
    <xf numFmtId="164" fontId="7" fillId="0" borderId="2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horizontal="center" vertical="center"/>
    </xf>
    <xf numFmtId="164" fontId="10" fillId="0" borderId="3" xfId="0" applyFont="1" applyBorder="1" applyAlignment="1">
      <alignment horizontal="center"/>
    </xf>
    <xf numFmtId="164" fontId="11" fillId="0" borderId="0" xfId="0" applyFont="1" applyAlignment="1">
      <alignment horizontal="center"/>
    </xf>
    <xf numFmtId="164" fontId="3" fillId="0" borderId="3" xfId="0" applyFont="1" applyBorder="1" applyAlignment="1">
      <alignment horizontal="center" vertical="center"/>
    </xf>
    <xf numFmtId="165" fontId="8" fillId="0" borderId="3" xfId="0" applyNumberFormat="1" applyFont="1" applyBorder="1" applyAlignment="1">
      <alignment vertical="center"/>
    </xf>
    <xf numFmtId="165" fontId="8" fillId="0" borderId="3" xfId="0" applyNumberFormat="1" applyFont="1" applyBorder="1" applyAlignment="1">
      <alignment horizontal="right" vertical="center"/>
    </xf>
    <xf numFmtId="166" fontId="8" fillId="0" borderId="3" xfId="0" applyNumberFormat="1" applyFont="1" applyBorder="1" applyAlignment="1">
      <alignment vertical="center"/>
    </xf>
    <xf numFmtId="164" fontId="12" fillId="0" borderId="0" xfId="0" applyFont="1" applyAlignment="1">
      <alignment/>
    </xf>
    <xf numFmtId="164" fontId="1" fillId="0" borderId="3" xfId="0" applyFont="1" applyBorder="1" applyAlignment="1">
      <alignment horizontal="center" vertical="center"/>
    </xf>
    <xf numFmtId="167" fontId="13" fillId="0" borderId="3" xfId="0" applyNumberFormat="1" applyFont="1" applyBorder="1" applyAlignment="1">
      <alignment horizontal="center" vertical="center"/>
    </xf>
    <xf numFmtId="164" fontId="1" fillId="0" borderId="3" xfId="0" applyFont="1" applyBorder="1" applyAlignment="1">
      <alignment vertical="center"/>
    </xf>
    <xf numFmtId="165" fontId="1" fillId="0" borderId="3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" fillId="0" borderId="3" xfId="0" applyFont="1" applyBorder="1" applyAlignment="1">
      <alignment vertical="center" wrapText="1"/>
    </xf>
    <xf numFmtId="164" fontId="1" fillId="0" borderId="3" xfId="0" applyFont="1" applyBorder="1" applyAlignment="1">
      <alignment vertical="top" wrapText="1"/>
    </xf>
    <xf numFmtId="164" fontId="14" fillId="0" borderId="0" xfId="0" applyFont="1" applyAlignment="1">
      <alignment/>
    </xf>
    <xf numFmtId="167" fontId="1" fillId="0" borderId="3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 applyProtection="1">
      <alignment horizontal="right" vertical="center"/>
      <protection locked="0"/>
    </xf>
    <xf numFmtId="168" fontId="1" fillId="0" borderId="3" xfId="0" applyNumberFormat="1" applyFont="1" applyBorder="1" applyAlignment="1">
      <alignment vertical="center" wrapText="1"/>
    </xf>
    <xf numFmtId="164" fontId="1" fillId="0" borderId="3" xfId="0" applyFont="1" applyFill="1" applyBorder="1" applyAlignment="1">
      <alignment vertical="center" wrapText="1"/>
    </xf>
    <xf numFmtId="165" fontId="1" fillId="0" borderId="3" xfId="0" applyNumberFormat="1" applyFont="1" applyFill="1" applyBorder="1" applyAlignment="1">
      <alignment vertical="center"/>
    </xf>
    <xf numFmtId="166" fontId="1" fillId="0" borderId="3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3" xfId="0" applyBorder="1" applyAlignment="1">
      <alignment/>
    </xf>
    <xf numFmtId="164" fontId="2" fillId="0" borderId="0" xfId="0" applyFont="1" applyBorder="1" applyAlignment="1">
      <alignment horizontal="right"/>
    </xf>
    <xf numFmtId="164" fontId="4" fillId="0" borderId="0" xfId="0" applyFont="1" applyBorder="1" applyAlignment="1">
      <alignment horizontal="right"/>
    </xf>
    <xf numFmtId="164" fontId="3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right" vertical="center" wrapText="1"/>
    </xf>
    <xf numFmtId="164" fontId="3" fillId="0" borderId="2" xfId="0" applyFont="1" applyBorder="1" applyAlignment="1">
      <alignment horizontal="center" vertical="center" wrapText="1" shrinkToFit="1"/>
    </xf>
    <xf numFmtId="164" fontId="3" fillId="0" borderId="2" xfId="0" applyFont="1" applyBorder="1" applyAlignment="1">
      <alignment horizontal="center" vertical="center"/>
    </xf>
    <xf numFmtId="164" fontId="8" fillId="0" borderId="2" xfId="0" applyFont="1" applyBorder="1" applyAlignment="1">
      <alignment horizontal="center" vertical="center" wrapText="1" shrinkToFit="1"/>
    </xf>
    <xf numFmtId="164" fontId="8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167" fontId="8" fillId="0" borderId="3" xfId="0" applyNumberFormat="1" applyFont="1" applyBorder="1" applyAlignment="1">
      <alignment horizontal="center" vertical="center" wrapText="1"/>
    </xf>
    <xf numFmtId="164" fontId="4" fillId="0" borderId="3" xfId="0" applyFont="1" applyBorder="1" applyAlignment="1">
      <alignment vertical="center" wrapText="1"/>
    </xf>
    <xf numFmtId="165" fontId="4" fillId="0" borderId="3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4" fontId="3" fillId="0" borderId="3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horizontal="right" vertical="center" wrapText="1"/>
    </xf>
    <xf numFmtId="164" fontId="0" fillId="0" borderId="0" xfId="0" applyFill="1" applyAlignment="1">
      <alignment/>
    </xf>
    <xf numFmtId="164" fontId="0" fillId="0" borderId="0" xfId="0" applyFill="1" applyBorder="1" applyAlignment="1">
      <alignment/>
    </xf>
    <xf numFmtId="164" fontId="8" fillId="0" borderId="3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left" vertical="center" wrapText="1"/>
    </xf>
    <xf numFmtId="164" fontId="4" fillId="0" borderId="3" xfId="0" applyFont="1" applyBorder="1" applyAlignment="1">
      <alignment vertical="top" wrapText="1"/>
    </xf>
    <xf numFmtId="164" fontId="0" fillId="0" borderId="0" xfId="0" applyAlignment="1">
      <alignment horizontal="left"/>
    </xf>
    <xf numFmtId="164" fontId="0" fillId="0" borderId="0" xfId="0" applyBorder="1" applyAlignment="1">
      <alignment horizontal="left"/>
    </xf>
    <xf numFmtId="167" fontId="4" fillId="0" borderId="3" xfId="0" applyNumberFormat="1" applyFont="1" applyBorder="1" applyAlignment="1">
      <alignment vertical="center" wrapText="1"/>
    </xf>
    <xf numFmtId="167" fontId="4" fillId="0" borderId="3" xfId="0" applyNumberFormat="1" applyFont="1" applyBorder="1" applyAlignment="1">
      <alignment horizontal="left" vertical="center" wrapText="1"/>
    </xf>
    <xf numFmtId="164" fontId="14" fillId="0" borderId="0" xfId="0" applyFont="1" applyFill="1" applyAlignment="1">
      <alignment/>
    </xf>
    <xf numFmtId="164" fontId="14" fillId="0" borderId="0" xfId="0" applyFont="1" applyFill="1" applyBorder="1" applyAlignment="1">
      <alignment/>
    </xf>
    <xf numFmtId="164" fontId="4" fillId="0" borderId="0" xfId="0" applyFont="1" applyBorder="1" applyAlignment="1">
      <alignment vertical="center" wrapText="1"/>
    </xf>
    <xf numFmtId="165" fontId="4" fillId="0" borderId="0" xfId="0" applyNumberFormat="1" applyFont="1" applyBorder="1" applyAlignment="1">
      <alignment/>
    </xf>
    <xf numFmtId="164" fontId="1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right" vertical="center" wrapText="1"/>
    </xf>
    <xf numFmtId="164" fontId="5" fillId="0" borderId="3" xfId="0" applyFont="1" applyBorder="1" applyAlignment="1">
      <alignment horizontal="center" vertical="center" wrapText="1" shrinkToFit="1"/>
    </xf>
    <xf numFmtId="164" fontId="5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vertical="center"/>
    </xf>
    <xf numFmtId="165" fontId="3" fillId="0" borderId="3" xfId="0" applyNumberFormat="1" applyFont="1" applyFill="1" applyBorder="1" applyAlignment="1">
      <alignment vertical="center"/>
    </xf>
    <xf numFmtId="164" fontId="15" fillId="0" borderId="0" xfId="0" applyFont="1" applyFill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5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view="pageBreakPreview" zoomScaleNormal="65" zoomScaleSheetLayoutView="100" workbookViewId="0" topLeftCell="A41">
      <selection activeCell="C65" sqref="C65"/>
    </sheetView>
  </sheetViews>
  <sheetFormatPr defaultColWidth="9.00390625" defaultRowHeight="12.75"/>
  <cols>
    <col min="1" max="1" width="4.00390625" style="0" customWidth="1"/>
    <col min="2" max="2" width="0" style="0" hidden="1" customWidth="1"/>
    <col min="3" max="3" width="47.75390625" style="0" customWidth="1"/>
    <col min="4" max="4" width="13.25390625" style="0" customWidth="1"/>
    <col min="5" max="5" width="12.25390625" style="0" customWidth="1"/>
    <col min="6" max="6" width="12.375" style="0" customWidth="1"/>
    <col min="7" max="7" width="6.375" style="0" customWidth="1"/>
    <col min="8" max="8" width="13.375" style="0" customWidth="1"/>
  </cols>
  <sheetData>
    <row r="1" spans="1:7" ht="24.75" customHeight="1">
      <c r="A1" s="1"/>
      <c r="B1" s="1"/>
      <c r="C1" s="2" t="s">
        <v>0</v>
      </c>
      <c r="D1" s="2"/>
      <c r="E1" s="2"/>
      <c r="F1" s="2"/>
      <c r="G1" s="2"/>
    </row>
    <row r="2" spans="1:7" ht="12.75">
      <c r="A2" s="3" t="s">
        <v>1</v>
      </c>
      <c r="B2" s="3"/>
      <c r="C2" s="3"/>
      <c r="D2" s="3"/>
      <c r="E2" s="3"/>
      <c r="F2" s="3"/>
      <c r="G2" s="3"/>
    </row>
    <row r="3" spans="1:7" ht="12.75">
      <c r="A3" s="3" t="s">
        <v>2</v>
      </c>
      <c r="B3" s="3"/>
      <c r="C3" s="3"/>
      <c r="D3" s="3"/>
      <c r="E3" s="3"/>
      <c r="F3" s="3"/>
      <c r="G3" s="3"/>
    </row>
    <row r="4" spans="1:7" ht="21.75" customHeight="1">
      <c r="A4" s="4" t="s">
        <v>3</v>
      </c>
      <c r="B4" s="4"/>
      <c r="C4" s="4"/>
      <c r="D4" s="4"/>
      <c r="E4" s="4"/>
      <c r="F4" s="4"/>
      <c r="G4" s="4"/>
    </row>
    <row r="5" spans="1:7" ht="15" customHeight="1">
      <c r="A5" s="5"/>
      <c r="B5" s="5"/>
      <c r="C5" s="5"/>
      <c r="D5" s="5"/>
      <c r="E5" s="5"/>
      <c r="F5" s="6" t="s">
        <v>4</v>
      </c>
      <c r="G5" s="6"/>
    </row>
    <row r="6" spans="1:7" s="10" customFormat="1" ht="35.25" customHeight="1">
      <c r="A6" s="7" t="s">
        <v>5</v>
      </c>
      <c r="B6" s="7"/>
      <c r="C6" s="8" t="s">
        <v>6</v>
      </c>
      <c r="D6" s="9" t="s">
        <v>7</v>
      </c>
      <c r="E6" s="9" t="s">
        <v>8</v>
      </c>
      <c r="F6" s="9" t="s">
        <v>9</v>
      </c>
      <c r="G6" s="9" t="s">
        <v>10</v>
      </c>
    </row>
    <row r="7" spans="1:7" s="12" customFormat="1" ht="12.75">
      <c r="A7" s="11">
        <v>1</v>
      </c>
      <c r="B7" s="11"/>
      <c r="C7" s="11">
        <v>2</v>
      </c>
      <c r="D7" s="11">
        <v>3</v>
      </c>
      <c r="E7" s="11">
        <v>4</v>
      </c>
      <c r="F7" s="11">
        <v>5</v>
      </c>
      <c r="G7" s="11">
        <v>6</v>
      </c>
    </row>
    <row r="8" spans="1:7" s="17" customFormat="1" ht="18.75" customHeight="1">
      <c r="A8" s="13" t="s">
        <v>11</v>
      </c>
      <c r="B8" s="13"/>
      <c r="C8" s="13"/>
      <c r="D8" s="14">
        <f>SUM(D9:D55)</f>
        <v>139382737</v>
      </c>
      <c r="E8" s="15">
        <f>SUM(E9:E55)</f>
        <v>158319043</v>
      </c>
      <c r="F8" s="15">
        <f>SUM(F9:F55)</f>
        <v>163624115</v>
      </c>
      <c r="G8" s="16">
        <f>F8/E8*100</f>
        <v>103.35087422174476</v>
      </c>
    </row>
    <row r="9" spans="1:7" s="23" customFormat="1" ht="14.25" customHeight="1">
      <c r="A9" s="18">
        <v>1</v>
      </c>
      <c r="B9" s="19" t="s">
        <v>12</v>
      </c>
      <c r="C9" s="20" t="s">
        <v>13</v>
      </c>
      <c r="D9" s="21">
        <v>41417298</v>
      </c>
      <c r="E9" s="21">
        <f>30600700+7900626</f>
        <v>38501326</v>
      </c>
      <c r="F9" s="21">
        <f>32731876+7715629</f>
        <v>40447505</v>
      </c>
      <c r="G9" s="22">
        <f>F9/E9*100</f>
        <v>105.05483629317078</v>
      </c>
    </row>
    <row r="10" spans="1:7" s="23" customFormat="1" ht="16.5" customHeight="1">
      <c r="A10" s="18">
        <v>2</v>
      </c>
      <c r="B10" s="19" t="s">
        <v>14</v>
      </c>
      <c r="C10" s="20" t="s">
        <v>15</v>
      </c>
      <c r="D10" s="21">
        <v>1100000</v>
      </c>
      <c r="E10" s="21">
        <f>2600000+600000</f>
        <v>3200000</v>
      </c>
      <c r="F10" s="21">
        <f>3402538+790980</f>
        <v>4193518</v>
      </c>
      <c r="G10" s="22">
        <f aca="true" t="shared" si="0" ref="G10:G55">F10/E10*100</f>
        <v>131.0474375</v>
      </c>
    </row>
    <row r="11" spans="1:7" s="23" customFormat="1" ht="15.75" customHeight="1">
      <c r="A11" s="18">
        <v>3</v>
      </c>
      <c r="B11" s="19" t="s">
        <v>16</v>
      </c>
      <c r="C11" s="24" t="s">
        <v>17</v>
      </c>
      <c r="D11" s="21">
        <v>0</v>
      </c>
      <c r="E11" s="21">
        <v>0</v>
      </c>
      <c r="F11" s="21">
        <v>-140142</v>
      </c>
      <c r="G11" s="22">
        <v>0</v>
      </c>
    </row>
    <row r="12" spans="1:7" s="23" customFormat="1" ht="16.5" customHeight="1">
      <c r="A12" s="18">
        <v>4</v>
      </c>
      <c r="B12" s="19" t="s">
        <v>18</v>
      </c>
      <c r="C12" s="20" t="s">
        <v>19</v>
      </c>
      <c r="D12" s="21">
        <v>21200000</v>
      </c>
      <c r="E12" s="21">
        <v>26129360</v>
      </c>
      <c r="F12" s="21">
        <v>28552135</v>
      </c>
      <c r="G12" s="22">
        <f t="shared" si="0"/>
        <v>109.2722324618743</v>
      </c>
    </row>
    <row r="13" spans="1:7" s="23" customFormat="1" ht="16.5" customHeight="1">
      <c r="A13" s="18">
        <v>5</v>
      </c>
      <c r="B13" s="19" t="s">
        <v>20</v>
      </c>
      <c r="C13" s="20" t="s">
        <v>21</v>
      </c>
      <c r="D13" s="21">
        <v>104000</v>
      </c>
      <c r="E13" s="21">
        <v>133000</v>
      </c>
      <c r="F13" s="21">
        <v>136463</v>
      </c>
      <c r="G13" s="22">
        <f t="shared" si="0"/>
        <v>102.60375939849624</v>
      </c>
    </row>
    <row r="14" spans="1:7" s="23" customFormat="1" ht="17.25" customHeight="1">
      <c r="A14" s="18">
        <v>6</v>
      </c>
      <c r="B14" s="19" t="s">
        <v>22</v>
      </c>
      <c r="C14" s="20" t="s">
        <v>23</v>
      </c>
      <c r="D14" s="21">
        <v>12200</v>
      </c>
      <c r="E14" s="21">
        <v>12200</v>
      </c>
      <c r="F14" s="21">
        <v>12883</v>
      </c>
      <c r="G14" s="22">
        <f t="shared" si="0"/>
        <v>105.59836065573771</v>
      </c>
    </row>
    <row r="15" spans="1:7" s="23" customFormat="1" ht="16.5" customHeight="1">
      <c r="A15" s="18">
        <v>7</v>
      </c>
      <c r="B15" s="19" t="s">
        <v>24</v>
      </c>
      <c r="C15" s="20" t="s">
        <v>25</v>
      </c>
      <c r="D15" s="21">
        <v>750000</v>
      </c>
      <c r="E15" s="21">
        <v>799000</v>
      </c>
      <c r="F15" s="21">
        <v>783045</v>
      </c>
      <c r="G15" s="22">
        <f t="shared" si="0"/>
        <v>98.00312891113893</v>
      </c>
    </row>
    <row r="16" spans="1:7" s="26" customFormat="1" ht="26.25" customHeight="1">
      <c r="A16" s="18">
        <v>8</v>
      </c>
      <c r="B16" s="19" t="s">
        <v>26</v>
      </c>
      <c r="C16" s="25" t="s">
        <v>27</v>
      </c>
      <c r="D16" s="21">
        <v>350000</v>
      </c>
      <c r="E16" s="21">
        <v>260000</v>
      </c>
      <c r="F16" s="21">
        <f>300184-1167</f>
        <v>299017</v>
      </c>
      <c r="G16" s="22">
        <f t="shared" si="0"/>
        <v>115.00653846153845</v>
      </c>
    </row>
    <row r="17" spans="1:7" s="23" customFormat="1" ht="17.25" customHeight="1">
      <c r="A17" s="18">
        <v>9</v>
      </c>
      <c r="B17" s="19" t="s">
        <v>28</v>
      </c>
      <c r="C17" s="20" t="s">
        <v>29</v>
      </c>
      <c r="D17" s="21">
        <v>400000</v>
      </c>
      <c r="E17" s="21">
        <v>500000</v>
      </c>
      <c r="F17" s="21">
        <f>582916-733</f>
        <v>582183</v>
      </c>
      <c r="G17" s="22">
        <f t="shared" si="0"/>
        <v>116.4366</v>
      </c>
    </row>
    <row r="18" spans="1:7" s="23" customFormat="1" ht="17.25" customHeight="1">
      <c r="A18" s="18">
        <v>10</v>
      </c>
      <c r="B18" s="19" t="s">
        <v>30</v>
      </c>
      <c r="C18" s="20" t="s">
        <v>31</v>
      </c>
      <c r="D18" s="27" t="s">
        <v>32</v>
      </c>
      <c r="E18" s="28">
        <v>0</v>
      </c>
      <c r="F18" s="21">
        <v>563</v>
      </c>
      <c r="G18" s="22">
        <v>0</v>
      </c>
    </row>
    <row r="19" spans="1:7" s="23" customFormat="1" ht="17.25" customHeight="1">
      <c r="A19" s="18">
        <v>11</v>
      </c>
      <c r="B19" s="19" t="s">
        <v>33</v>
      </c>
      <c r="C19" s="20" t="s">
        <v>34</v>
      </c>
      <c r="D19" s="21">
        <v>900000</v>
      </c>
      <c r="E19" s="21">
        <v>962000</v>
      </c>
      <c r="F19" s="21">
        <f>1039771-13</f>
        <v>1039758</v>
      </c>
      <c r="G19" s="22">
        <f t="shared" si="0"/>
        <v>108.08295218295218</v>
      </c>
    </row>
    <row r="20" spans="1:7" s="23" customFormat="1" ht="16.5" customHeight="1">
      <c r="A20" s="18">
        <v>12</v>
      </c>
      <c r="B20" s="19" t="s">
        <v>35</v>
      </c>
      <c r="C20" s="20" t="s">
        <v>36</v>
      </c>
      <c r="D20" s="21">
        <v>920000</v>
      </c>
      <c r="E20" s="21">
        <v>1090000</v>
      </c>
      <c r="F20" s="21">
        <v>1802445</v>
      </c>
      <c r="G20" s="22">
        <f t="shared" si="0"/>
        <v>165.3619266055046</v>
      </c>
    </row>
    <row r="21" spans="1:7" s="23" customFormat="1" ht="17.25" customHeight="1">
      <c r="A21" s="18">
        <v>13</v>
      </c>
      <c r="B21" s="19" t="s">
        <v>37</v>
      </c>
      <c r="C21" s="20" t="s">
        <v>38</v>
      </c>
      <c r="D21" s="21">
        <v>800000</v>
      </c>
      <c r="E21" s="21">
        <v>800000</v>
      </c>
      <c r="F21" s="21">
        <v>773575</v>
      </c>
      <c r="G21" s="22">
        <f t="shared" si="0"/>
        <v>96.696875</v>
      </c>
    </row>
    <row r="22" spans="1:7" s="23" customFormat="1" ht="12.75">
      <c r="A22" s="18">
        <v>14</v>
      </c>
      <c r="B22" s="19" t="s">
        <v>39</v>
      </c>
      <c r="C22" s="24" t="s">
        <v>40</v>
      </c>
      <c r="D22" s="21">
        <v>157200</v>
      </c>
      <c r="E22" s="21">
        <f>177200</f>
        <v>177200</v>
      </c>
      <c r="F22" s="21">
        <f>186928</f>
        <v>186928</v>
      </c>
      <c r="G22" s="22">
        <f t="shared" si="0"/>
        <v>105.48984198645599</v>
      </c>
    </row>
    <row r="23" spans="1:7" s="23" customFormat="1" ht="16.5" customHeight="1">
      <c r="A23" s="18">
        <v>15</v>
      </c>
      <c r="B23" s="19" t="s">
        <v>41</v>
      </c>
      <c r="C23" s="20" t="s">
        <v>42</v>
      </c>
      <c r="D23" s="21">
        <v>5000000</v>
      </c>
      <c r="E23" s="21">
        <v>5000000</v>
      </c>
      <c r="F23" s="21">
        <v>5088733</v>
      </c>
      <c r="G23" s="22">
        <f t="shared" si="0"/>
        <v>101.77466</v>
      </c>
    </row>
    <row r="24" spans="1:7" s="23" customFormat="1" ht="30" customHeight="1">
      <c r="A24" s="18">
        <v>16</v>
      </c>
      <c r="B24" s="19" t="s">
        <v>43</v>
      </c>
      <c r="C24" s="24" t="s">
        <v>44</v>
      </c>
      <c r="D24" s="21">
        <v>2250000</v>
      </c>
      <c r="E24" s="21">
        <f>1670000</f>
        <v>1670000</v>
      </c>
      <c r="F24" s="21">
        <f>1679945</f>
        <v>1679945</v>
      </c>
      <c r="G24" s="22">
        <f t="shared" si="0"/>
        <v>100.59550898203594</v>
      </c>
    </row>
    <row r="25" spans="1:7" s="23" customFormat="1" ht="14.25" customHeight="1">
      <c r="A25" s="18">
        <v>17</v>
      </c>
      <c r="B25" s="19" t="s">
        <v>45</v>
      </c>
      <c r="C25" s="24" t="s">
        <v>46</v>
      </c>
      <c r="D25" s="21">
        <v>1065500</v>
      </c>
      <c r="E25" s="21">
        <v>1110500</v>
      </c>
      <c r="F25" s="21">
        <v>1291026</v>
      </c>
      <c r="G25" s="22">
        <f t="shared" si="0"/>
        <v>116.25628095452498</v>
      </c>
    </row>
    <row r="26" spans="1:7" s="23" customFormat="1" ht="16.5" customHeight="1">
      <c r="A26" s="18">
        <v>18</v>
      </c>
      <c r="B26" s="19" t="s">
        <v>47</v>
      </c>
      <c r="C26" s="20" t="s">
        <v>48</v>
      </c>
      <c r="D26" s="21">
        <v>1550000</v>
      </c>
      <c r="E26" s="21">
        <v>2100000</v>
      </c>
      <c r="F26" s="21">
        <f>2560405-519</f>
        <v>2559886</v>
      </c>
      <c r="G26" s="22">
        <f t="shared" si="0"/>
        <v>121.89933333333333</v>
      </c>
    </row>
    <row r="27" spans="1:7" s="23" customFormat="1" ht="16.5" customHeight="1">
      <c r="A27" s="18">
        <v>19</v>
      </c>
      <c r="B27" s="19" t="s">
        <v>49</v>
      </c>
      <c r="C27" s="20" t="s">
        <v>50</v>
      </c>
      <c r="D27" s="21">
        <v>170000</v>
      </c>
      <c r="E27" s="21">
        <v>70000</v>
      </c>
      <c r="F27" s="21">
        <v>7699</v>
      </c>
      <c r="G27" s="22">
        <f t="shared" si="0"/>
        <v>10.998571428571429</v>
      </c>
    </row>
    <row r="28" spans="1:7" s="23" customFormat="1" ht="17.25" customHeight="1">
      <c r="A28" s="18">
        <v>20</v>
      </c>
      <c r="B28" s="19" t="s">
        <v>51</v>
      </c>
      <c r="C28" s="20" t="s">
        <v>52</v>
      </c>
      <c r="D28" s="21">
        <v>150000</v>
      </c>
      <c r="E28" s="21">
        <v>145000</v>
      </c>
      <c r="F28" s="21">
        <v>146318</v>
      </c>
      <c r="G28" s="22">
        <f t="shared" si="0"/>
        <v>100.90896551724138</v>
      </c>
    </row>
    <row r="29" spans="1:7" s="23" customFormat="1" ht="17.25" customHeight="1">
      <c r="A29" s="18">
        <v>21</v>
      </c>
      <c r="B29" s="19" t="s">
        <v>53</v>
      </c>
      <c r="C29" s="20" t="s">
        <v>54</v>
      </c>
      <c r="D29" s="21">
        <v>45000</v>
      </c>
      <c r="E29" s="21">
        <f>45000+22000</f>
        <v>67000</v>
      </c>
      <c r="F29" s="21">
        <f>54325+27051</f>
        <v>81376</v>
      </c>
      <c r="G29" s="22">
        <f t="shared" si="0"/>
        <v>121.45671641791044</v>
      </c>
    </row>
    <row r="30" spans="1:7" s="23" customFormat="1" ht="16.5" customHeight="1">
      <c r="A30" s="18">
        <v>22</v>
      </c>
      <c r="B30" s="19" t="s">
        <v>55</v>
      </c>
      <c r="C30" s="20" t="s">
        <v>56</v>
      </c>
      <c r="D30" s="21">
        <v>1924000</v>
      </c>
      <c r="E30" s="21">
        <f>1050000+57000+16000+60000+1500+19589+16000+86000+50000+45000+85000</f>
        <v>1486089</v>
      </c>
      <c r="F30" s="21">
        <f>1085193+64574+19210+83351+1715+22896+17918+50873+52576+50389+75639+2665</f>
        <v>1526999</v>
      </c>
      <c r="G30" s="22">
        <f t="shared" si="0"/>
        <v>102.75286338839733</v>
      </c>
    </row>
    <row r="31" spans="1:7" s="23" customFormat="1" ht="12.75">
      <c r="A31" s="18">
        <v>23</v>
      </c>
      <c r="B31" s="19" t="s">
        <v>57</v>
      </c>
      <c r="C31" s="24" t="s">
        <v>58</v>
      </c>
      <c r="D31" s="21">
        <v>150000</v>
      </c>
      <c r="E31" s="21">
        <f>82000</f>
        <v>82000</v>
      </c>
      <c r="F31" s="29">
        <f>101948</f>
        <v>101948</v>
      </c>
      <c r="G31" s="22">
        <f t="shared" si="0"/>
        <v>124.32682926829268</v>
      </c>
    </row>
    <row r="32" spans="1:7" s="23" customFormat="1" ht="30.75" customHeight="1">
      <c r="A32" s="18">
        <v>24</v>
      </c>
      <c r="B32" s="19" t="s">
        <v>59</v>
      </c>
      <c r="C32" s="24" t="s">
        <v>60</v>
      </c>
      <c r="D32" s="21">
        <v>6500000</v>
      </c>
      <c r="E32" s="21">
        <f>5500000</f>
        <v>5500000</v>
      </c>
      <c r="F32" s="21">
        <f>5178602</f>
        <v>5178602</v>
      </c>
      <c r="G32" s="22">
        <f t="shared" si="0"/>
        <v>94.15639999999999</v>
      </c>
    </row>
    <row r="33" spans="1:7" s="23" customFormat="1" ht="16.5" customHeight="1">
      <c r="A33" s="18">
        <v>25</v>
      </c>
      <c r="B33" s="19" t="s">
        <v>61</v>
      </c>
      <c r="C33" s="20" t="s">
        <v>62</v>
      </c>
      <c r="D33" s="21">
        <v>1329700</v>
      </c>
      <c r="E33" s="21">
        <f>1400+770000+1000+289691+35000+272215+36000+500+5000+81000</f>
        <v>1491806</v>
      </c>
      <c r="F33" s="21">
        <f>2774+748981+780+72758+249955+1548+37170+284823+38327+454+6000+86577-18858</f>
        <v>1511289</v>
      </c>
      <c r="G33" s="22">
        <f t="shared" si="0"/>
        <v>101.306000914328</v>
      </c>
    </row>
    <row r="34" spans="1:7" s="23" customFormat="1" ht="12.75">
      <c r="A34" s="18">
        <v>26</v>
      </c>
      <c r="B34" s="19" t="s">
        <v>63</v>
      </c>
      <c r="C34" s="30" t="s">
        <v>64</v>
      </c>
      <c r="D34" s="21">
        <v>1172500</v>
      </c>
      <c r="E34" s="21">
        <f>30000+7500+1130000+300+700000</f>
        <v>1867800</v>
      </c>
      <c r="F34" s="21">
        <f>47107+9635+1290531+274+790922-1040</f>
        <v>2137429</v>
      </c>
      <c r="G34" s="22">
        <f t="shared" si="0"/>
        <v>114.43564621479815</v>
      </c>
    </row>
    <row r="35" spans="1:7" s="23" customFormat="1" ht="16.5" customHeight="1">
      <c r="A35" s="18">
        <v>27</v>
      </c>
      <c r="B35" s="19" t="s">
        <v>65</v>
      </c>
      <c r="C35" s="20" t="s">
        <v>66</v>
      </c>
      <c r="D35" s="21">
        <v>318400</v>
      </c>
      <c r="E35" s="21">
        <f>60000+21000+1100+200+900</f>
        <v>83200</v>
      </c>
      <c r="F35" s="21">
        <f>62194+10+21131+1547+367+1130-5</f>
        <v>86374</v>
      </c>
      <c r="G35" s="22">
        <f t="shared" si="0"/>
        <v>103.81490384615384</v>
      </c>
    </row>
    <row r="36" spans="1:7" s="23" customFormat="1" ht="15" customHeight="1">
      <c r="A36" s="18">
        <v>28</v>
      </c>
      <c r="B36" s="19" t="s">
        <v>67</v>
      </c>
      <c r="C36" s="20" t="s">
        <v>68</v>
      </c>
      <c r="D36" s="21">
        <v>612980</v>
      </c>
      <c r="E36" s="21">
        <f>900+7500+15500+385000+15000+161000+1000+45000+33500+3431+10200+705+24+816+110000+165000+10000+90+1000+100+47000+2162+110000+25000+15000+20000+30000</f>
        <v>1214928</v>
      </c>
      <c r="F36" s="21">
        <f>600+900+31953+9245+2000+15544+291405+17310+1108-218+44687-5-1+4366+43625+33675+3435+46627+794+24+816+119202-740+165000+10000+980+4015+80+966+14+2442+3934+4838+764+5179+107+50901+82+2162+24+25037+15000+20519+13332+30200-15693+110000</f>
        <v>1116235</v>
      </c>
      <c r="G36" s="22">
        <f t="shared" si="0"/>
        <v>91.87663795714643</v>
      </c>
    </row>
    <row r="37" spans="1:7" s="23" customFormat="1" ht="42" customHeight="1">
      <c r="A37" s="18">
        <v>29</v>
      </c>
      <c r="B37" s="19" t="s">
        <v>69</v>
      </c>
      <c r="C37" s="24" t="s">
        <v>70</v>
      </c>
      <c r="D37" s="21">
        <v>8000</v>
      </c>
      <c r="E37" s="21">
        <v>13000</v>
      </c>
      <c r="F37" s="21">
        <v>13000</v>
      </c>
      <c r="G37" s="22">
        <f t="shared" si="0"/>
        <v>100</v>
      </c>
    </row>
    <row r="38" spans="1:7" s="23" customFormat="1" ht="29.25" customHeight="1">
      <c r="A38" s="18">
        <v>30</v>
      </c>
      <c r="B38" s="19" t="s">
        <v>71</v>
      </c>
      <c r="C38" s="24" t="s">
        <v>72</v>
      </c>
      <c r="D38" s="21">
        <f>8343518-8000</f>
        <v>8335518</v>
      </c>
      <c r="E38" s="21">
        <f>840260+8690206+2112858+3736778</f>
        <v>15380102</v>
      </c>
      <c r="F38" s="21">
        <f>840260+8691611+2112858+3736778</f>
        <v>15381507</v>
      </c>
      <c r="G38" s="22">
        <f t="shared" si="0"/>
        <v>100.00913517998775</v>
      </c>
    </row>
    <row r="39" spans="1:7" s="23" customFormat="1" ht="39.75" customHeight="1">
      <c r="A39" s="18">
        <v>31</v>
      </c>
      <c r="B39" s="19" t="s">
        <v>73</v>
      </c>
      <c r="C39" s="24" t="s">
        <v>74</v>
      </c>
      <c r="D39" s="21">
        <v>0</v>
      </c>
      <c r="E39" s="21">
        <v>22000</v>
      </c>
      <c r="F39" s="21">
        <v>22000</v>
      </c>
      <c r="G39" s="22">
        <f t="shared" si="0"/>
        <v>100</v>
      </c>
    </row>
    <row r="40" spans="1:7" s="23" customFormat="1" ht="28.5" customHeight="1">
      <c r="A40" s="18">
        <v>32</v>
      </c>
      <c r="B40" s="19" t="s">
        <v>75</v>
      </c>
      <c r="C40" s="31" t="s">
        <v>76</v>
      </c>
      <c r="D40" s="32">
        <v>0</v>
      </c>
      <c r="E40" s="32">
        <v>27784</v>
      </c>
      <c r="F40" s="32">
        <v>27784</v>
      </c>
      <c r="G40" s="22">
        <f t="shared" si="0"/>
        <v>100</v>
      </c>
    </row>
    <row r="41" spans="1:7" s="23" customFormat="1" ht="13.5" customHeight="1">
      <c r="A41" s="18">
        <v>33</v>
      </c>
      <c r="B41" s="19" t="s">
        <v>77</v>
      </c>
      <c r="C41" s="31" t="s">
        <v>78</v>
      </c>
      <c r="D41" s="32">
        <v>0</v>
      </c>
      <c r="E41" s="32">
        <f>9120</f>
        <v>9120</v>
      </c>
      <c r="F41" s="32">
        <f>9120+271</f>
        <v>9391</v>
      </c>
      <c r="G41" s="22">
        <f t="shared" si="0"/>
        <v>102.97149122807016</v>
      </c>
    </row>
    <row r="42" spans="1:7" s="23" customFormat="1" ht="42" customHeight="1">
      <c r="A42" s="18">
        <v>34</v>
      </c>
      <c r="B42" s="19" t="s">
        <v>79</v>
      </c>
      <c r="C42" s="24" t="s">
        <v>80</v>
      </c>
      <c r="D42" s="21">
        <v>0</v>
      </c>
      <c r="E42" s="32">
        <v>0</v>
      </c>
      <c r="F42" s="32">
        <v>15693</v>
      </c>
      <c r="G42" s="33">
        <v>0</v>
      </c>
    </row>
    <row r="43" spans="1:7" s="23" customFormat="1" ht="26.25" customHeight="1">
      <c r="A43" s="18">
        <v>35</v>
      </c>
      <c r="B43" s="19" t="s">
        <v>81</v>
      </c>
      <c r="C43" s="24" t="s">
        <v>82</v>
      </c>
      <c r="D43" s="21">
        <v>0</v>
      </c>
      <c r="E43" s="21">
        <f>356250+107600</f>
        <v>463850</v>
      </c>
      <c r="F43" s="21">
        <f>501554+107600</f>
        <v>609154</v>
      </c>
      <c r="G43" s="22">
        <f t="shared" si="0"/>
        <v>131.3256440659696</v>
      </c>
    </row>
    <row r="44" spans="1:7" s="23" customFormat="1" ht="29.25" customHeight="1">
      <c r="A44" s="18">
        <v>36</v>
      </c>
      <c r="B44" s="19" t="s">
        <v>83</v>
      </c>
      <c r="C44" s="24" t="s">
        <v>84</v>
      </c>
      <c r="D44" s="21">
        <v>0</v>
      </c>
      <c r="E44" s="21">
        <f>53141+19563+34769</f>
        <v>107473</v>
      </c>
      <c r="F44" s="21">
        <f>55599+19562+21466</f>
        <v>96627</v>
      </c>
      <c r="G44" s="22">
        <f t="shared" si="0"/>
        <v>89.90816298046951</v>
      </c>
    </row>
    <row r="45" spans="1:7" s="23" customFormat="1" ht="37.5" customHeight="1">
      <c r="A45" s="18">
        <v>37</v>
      </c>
      <c r="B45" s="19" t="s">
        <v>85</v>
      </c>
      <c r="C45" s="24" t="s">
        <v>86</v>
      </c>
      <c r="D45" s="21">
        <v>0</v>
      </c>
      <c r="E45" s="21">
        <v>5500</v>
      </c>
      <c r="F45" s="21">
        <v>5500</v>
      </c>
      <c r="G45" s="22">
        <f t="shared" si="0"/>
        <v>100</v>
      </c>
    </row>
    <row r="46" spans="1:7" s="23" customFormat="1" ht="13.5" customHeight="1">
      <c r="A46" s="18">
        <v>38</v>
      </c>
      <c r="B46" s="19" t="s">
        <v>87</v>
      </c>
      <c r="C46" s="24" t="s">
        <v>88</v>
      </c>
      <c r="D46" s="21">
        <v>0</v>
      </c>
      <c r="E46" s="21">
        <v>56546</v>
      </c>
      <c r="F46" s="21">
        <v>56546</v>
      </c>
      <c r="G46" s="22">
        <f t="shared" si="0"/>
        <v>100</v>
      </c>
    </row>
    <row r="47" spans="1:7" s="23" customFormat="1" ht="14.25" customHeight="1">
      <c r="A47" s="18">
        <v>39</v>
      </c>
      <c r="B47" s="19" t="s">
        <v>89</v>
      </c>
      <c r="C47" s="24" t="s">
        <v>90</v>
      </c>
      <c r="D47" s="21">
        <v>0</v>
      </c>
      <c r="E47" s="21">
        <v>29233</v>
      </c>
      <c r="F47" s="21">
        <v>29233</v>
      </c>
      <c r="G47" s="22">
        <f t="shared" si="0"/>
        <v>100</v>
      </c>
    </row>
    <row r="48" spans="1:7" s="23" customFormat="1" ht="17.25" customHeight="1">
      <c r="A48" s="18">
        <v>40</v>
      </c>
      <c r="B48" s="19" t="s">
        <v>91</v>
      </c>
      <c r="C48" s="24" t="s">
        <v>92</v>
      </c>
      <c r="D48" s="21">
        <v>0</v>
      </c>
      <c r="E48" s="21">
        <v>0</v>
      </c>
      <c r="F48" s="21">
        <f>138390-110000</f>
        <v>28390</v>
      </c>
      <c r="G48" s="22">
        <v>0</v>
      </c>
    </row>
    <row r="49" spans="1:7" s="23" customFormat="1" ht="18" customHeight="1">
      <c r="A49" s="18">
        <v>41</v>
      </c>
      <c r="B49" s="19" t="s">
        <v>93</v>
      </c>
      <c r="C49" s="20" t="s">
        <v>94</v>
      </c>
      <c r="D49" s="21">
        <v>36628441</v>
      </c>
      <c r="E49" s="21">
        <f>36224500+36658+492361</f>
        <v>36753519</v>
      </c>
      <c r="F49" s="21">
        <f>36224500+36658+492361</f>
        <v>36753519</v>
      </c>
      <c r="G49" s="22">
        <f t="shared" si="0"/>
        <v>100</v>
      </c>
    </row>
    <row r="50" spans="1:7" s="23" customFormat="1" ht="37.5" customHeight="1">
      <c r="A50" s="18">
        <v>42</v>
      </c>
      <c r="B50" s="19" t="s">
        <v>95</v>
      </c>
      <c r="C50" s="24" t="s">
        <v>96</v>
      </c>
      <c r="D50" s="21">
        <v>0</v>
      </c>
      <c r="E50" s="21">
        <f>98081+397900</f>
        <v>495981</v>
      </c>
      <c r="F50" s="21">
        <f>98081+397900</f>
        <v>495981</v>
      </c>
      <c r="G50" s="22">
        <f>F50/E50*100</f>
        <v>100</v>
      </c>
    </row>
    <row r="51" spans="1:7" s="23" customFormat="1" ht="49.5" customHeight="1">
      <c r="A51" s="18">
        <v>43</v>
      </c>
      <c r="B51" s="19" t="s">
        <v>97</v>
      </c>
      <c r="C51" s="24" t="s">
        <v>98</v>
      </c>
      <c r="D51" s="21">
        <v>0</v>
      </c>
      <c r="E51" s="21">
        <v>2000000</v>
      </c>
      <c r="F51" s="21">
        <v>2000000</v>
      </c>
      <c r="G51" s="22">
        <f>F51/E51*100</f>
        <v>100</v>
      </c>
    </row>
    <row r="52" spans="1:7" s="23" customFormat="1" ht="54.75" customHeight="1">
      <c r="A52" s="18">
        <v>44</v>
      </c>
      <c r="B52" s="19" t="s">
        <v>99</v>
      </c>
      <c r="C52" s="24" t="s">
        <v>100</v>
      </c>
      <c r="D52" s="21">
        <v>0</v>
      </c>
      <c r="E52" s="21">
        <v>350000</v>
      </c>
      <c r="F52" s="21">
        <v>350000</v>
      </c>
      <c r="G52" s="22">
        <f>F52/E52*100</f>
        <v>100</v>
      </c>
    </row>
    <row r="53" spans="1:7" s="23" customFormat="1" ht="18.75" customHeight="1">
      <c r="A53" s="18">
        <v>45</v>
      </c>
      <c r="B53" s="19"/>
      <c r="C53" s="20" t="s">
        <v>101</v>
      </c>
      <c r="D53" s="21">
        <v>0</v>
      </c>
      <c r="E53" s="28">
        <v>1833524</v>
      </c>
      <c r="F53" s="28">
        <v>1833524</v>
      </c>
      <c r="G53" s="22">
        <f t="shared" si="0"/>
        <v>100</v>
      </c>
    </row>
    <row r="54" spans="1:7" s="23" customFormat="1" ht="18.75" customHeight="1">
      <c r="A54" s="18">
        <v>46</v>
      </c>
      <c r="B54" s="19"/>
      <c r="C54" s="20" t="s">
        <v>102</v>
      </c>
      <c r="D54" s="21">
        <v>0</v>
      </c>
      <c r="E54" s="21">
        <v>157002</v>
      </c>
      <c r="F54" s="21">
        <v>157002</v>
      </c>
      <c r="G54" s="22">
        <f t="shared" si="0"/>
        <v>100</v>
      </c>
    </row>
    <row r="55" spans="1:7" ht="16.5" customHeight="1">
      <c r="A55" s="18">
        <v>47</v>
      </c>
      <c r="B55" s="19"/>
      <c r="C55" s="20" t="s">
        <v>103</v>
      </c>
      <c r="D55" s="21">
        <v>4062000</v>
      </c>
      <c r="E55" s="21">
        <f>6319002-E54</f>
        <v>6162000</v>
      </c>
      <c r="F55" s="21">
        <f>4712531-F54</f>
        <v>4555529</v>
      </c>
      <c r="G55" s="22">
        <f t="shared" si="0"/>
        <v>73.92938980850373</v>
      </c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34"/>
      <c r="E58" s="34"/>
      <c r="F58" s="34"/>
      <c r="G58" s="1"/>
    </row>
    <row r="59" spans="1:8" ht="12.75">
      <c r="A59" s="1"/>
      <c r="B59" s="1"/>
      <c r="C59" s="1"/>
      <c r="D59" s="35"/>
      <c r="E59" s="35"/>
      <c r="F59" s="35"/>
      <c r="G59" s="35"/>
      <c r="H59" s="36"/>
    </row>
    <row r="60" spans="1:8" ht="12.75">
      <c r="A60" s="1"/>
      <c r="B60" s="1"/>
      <c r="C60" s="1"/>
      <c r="D60" s="35"/>
      <c r="E60" s="35"/>
      <c r="F60" s="35"/>
      <c r="G60" s="35"/>
      <c r="H60" s="36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35"/>
      <c r="E62" s="35"/>
      <c r="F62" s="35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4:7" ht="12.75">
      <c r="D83" s="37"/>
      <c r="E83" s="37"/>
      <c r="F83" s="37"/>
      <c r="G83" s="37"/>
    </row>
    <row r="84" spans="4:7" ht="12.75">
      <c r="D84" s="37"/>
      <c r="E84" s="37"/>
      <c r="F84" s="37"/>
      <c r="G84" s="37"/>
    </row>
    <row r="85" spans="4:7" ht="12.75">
      <c r="D85" s="37"/>
      <c r="E85" s="37"/>
      <c r="F85" s="37"/>
      <c r="G85" s="37"/>
    </row>
    <row r="86" spans="4:7" ht="12.75">
      <c r="D86" s="37"/>
      <c r="E86" s="37"/>
      <c r="F86" s="37"/>
      <c r="G86" s="37"/>
    </row>
    <row r="87" spans="4:7" ht="12.75">
      <c r="D87" s="37"/>
      <c r="E87" s="37"/>
      <c r="F87" s="37"/>
      <c r="G87" s="37"/>
    </row>
    <row r="88" spans="4:7" ht="12.75">
      <c r="D88" s="37"/>
      <c r="E88" s="37"/>
      <c r="F88" s="37"/>
      <c r="G88" s="37"/>
    </row>
    <row r="89" spans="4:7" ht="12.75">
      <c r="D89" s="37"/>
      <c r="E89" s="37"/>
      <c r="F89" s="37"/>
      <c r="G89" s="37"/>
    </row>
  </sheetData>
  <sheetProtection selectLockedCells="1" selectUnlockedCells="1"/>
  <mergeCells count="6">
    <mergeCell ref="C1:G1"/>
    <mergeCell ref="A2:G2"/>
    <mergeCell ref="A3:G3"/>
    <mergeCell ref="A4:G4"/>
    <mergeCell ref="F5:G5"/>
    <mergeCell ref="A8:C8"/>
  </mergeCells>
  <printOptions horizontalCentered="1"/>
  <pageMargins left="0.3798611111111111" right="0.3701388888888889" top="0.45" bottom="0.747916666666666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"/>
  <sheetViews>
    <sheetView view="pageBreakPreview" zoomScale="75" zoomScaleNormal="75" zoomScaleSheetLayoutView="75" workbookViewId="0" topLeftCell="A13">
      <selection activeCell="E22" sqref="E22"/>
    </sheetView>
  </sheetViews>
  <sheetFormatPr defaultColWidth="9.00390625" defaultRowHeight="12.75"/>
  <cols>
    <col min="1" max="1" width="4.625" style="0" customWidth="1"/>
    <col min="2" max="2" width="0" style="0" hidden="1" customWidth="1"/>
    <col min="4" max="4" width="38.625" style="0" customWidth="1"/>
    <col min="5" max="5" width="14.375" style="0" customWidth="1"/>
    <col min="6" max="6" width="14.25390625" style="0" customWidth="1"/>
    <col min="7" max="7" width="15.875" style="38" customWidth="1"/>
    <col min="8" max="8" width="0" style="0" hidden="1" customWidth="1"/>
  </cols>
  <sheetData>
    <row r="1" spans="1:7" ht="24" customHeight="1">
      <c r="A1" s="39" t="s">
        <v>104</v>
      </c>
      <c r="B1" s="39"/>
      <c r="C1" s="39"/>
      <c r="D1" s="39"/>
      <c r="E1" s="39"/>
      <c r="F1" s="39"/>
      <c r="G1" s="39"/>
    </row>
    <row r="2" spans="1:7" ht="18" customHeight="1">
      <c r="A2" s="40"/>
      <c r="B2" s="40"/>
      <c r="C2" s="40"/>
      <c r="D2" s="40"/>
      <c r="E2" s="40"/>
      <c r="F2" s="40"/>
      <c r="G2" s="40"/>
    </row>
    <row r="3" spans="1:9" ht="81" customHeight="1">
      <c r="A3" s="41" t="s">
        <v>105</v>
      </c>
      <c r="B3" s="41"/>
      <c r="C3" s="41"/>
      <c r="D3" s="41"/>
      <c r="E3" s="41"/>
      <c r="F3" s="41"/>
      <c r="G3" s="41"/>
      <c r="I3" s="42"/>
    </row>
    <row r="4" spans="1:9" ht="18" customHeight="1">
      <c r="A4" s="43"/>
      <c r="B4" s="43"/>
      <c r="C4" s="43"/>
      <c r="D4" s="43"/>
      <c r="E4" s="43"/>
      <c r="F4" s="43"/>
      <c r="G4" s="44" t="s">
        <v>4</v>
      </c>
      <c r="I4" s="42"/>
    </row>
    <row r="5" spans="1:9" ht="57" customHeight="1">
      <c r="A5" s="45" t="s">
        <v>5</v>
      </c>
      <c r="B5" s="46" t="s">
        <v>106</v>
      </c>
      <c r="C5" s="45" t="s">
        <v>107</v>
      </c>
      <c r="D5" s="45"/>
      <c r="E5" s="47" t="s">
        <v>7</v>
      </c>
      <c r="F5" s="47" t="s">
        <v>8</v>
      </c>
      <c r="G5" s="48" t="s">
        <v>108</v>
      </c>
      <c r="I5" s="42"/>
    </row>
    <row r="6" spans="1:9" ht="33.75" customHeight="1">
      <c r="A6" s="49" t="s">
        <v>109</v>
      </c>
      <c r="B6" s="49" t="s">
        <v>110</v>
      </c>
      <c r="C6" s="49"/>
      <c r="D6" s="49"/>
      <c r="E6" s="49"/>
      <c r="F6" s="49"/>
      <c r="G6" s="49"/>
      <c r="I6" s="42"/>
    </row>
    <row r="7" spans="1:9" ht="20.25" customHeight="1">
      <c r="A7" s="50"/>
      <c r="B7" s="51" t="s">
        <v>111</v>
      </c>
      <c r="C7" s="52" t="s">
        <v>66</v>
      </c>
      <c r="D7" s="52"/>
      <c r="E7" s="53">
        <v>30000</v>
      </c>
      <c r="F7" s="53">
        <v>30000</v>
      </c>
      <c r="G7" s="54">
        <v>17198</v>
      </c>
      <c r="I7" s="42"/>
    </row>
    <row r="8" spans="1:9" ht="20.25" customHeight="1">
      <c r="A8" s="50"/>
      <c r="B8" s="51" t="s">
        <v>112</v>
      </c>
      <c r="C8" s="52" t="s">
        <v>68</v>
      </c>
      <c r="D8" s="52"/>
      <c r="E8" s="53">
        <v>100000</v>
      </c>
      <c r="F8" s="53">
        <v>100000</v>
      </c>
      <c r="G8" s="54">
        <v>48190</v>
      </c>
      <c r="I8" s="42"/>
    </row>
    <row r="9" spans="1:9" ht="20.25" customHeight="1">
      <c r="A9" s="50"/>
      <c r="B9" s="51" t="s">
        <v>113</v>
      </c>
      <c r="C9" s="52" t="s">
        <v>114</v>
      </c>
      <c r="D9" s="52"/>
      <c r="E9" s="53">
        <v>1400000</v>
      </c>
      <c r="F9" s="53">
        <v>716900</v>
      </c>
      <c r="G9" s="54">
        <v>369438</v>
      </c>
      <c r="I9" s="42"/>
    </row>
    <row r="10" spans="1:9" ht="30.75" customHeight="1">
      <c r="A10" s="50"/>
      <c r="B10" s="51"/>
      <c r="C10" s="52" t="s">
        <v>115</v>
      </c>
      <c r="D10" s="52"/>
      <c r="E10" s="53">
        <v>365785</v>
      </c>
      <c r="F10" s="53">
        <v>365785</v>
      </c>
      <c r="G10" s="54">
        <v>1063143</v>
      </c>
      <c r="I10" s="42"/>
    </row>
    <row r="11" spans="1:9" s="58" customFormat="1" ht="30" customHeight="1">
      <c r="A11" s="55" t="s">
        <v>116</v>
      </c>
      <c r="B11" s="55"/>
      <c r="C11" s="55"/>
      <c r="D11" s="55"/>
      <c r="E11" s="56">
        <f>SUM(E7:E10)</f>
        <v>1895785</v>
      </c>
      <c r="F11" s="56">
        <f>SUM(F7:F10)</f>
        <v>1212685</v>
      </c>
      <c r="G11" s="57">
        <f>SUM(G7:G10)</f>
        <v>1497969</v>
      </c>
      <c r="I11" s="59"/>
    </row>
    <row r="12" spans="1:9" ht="34.5" customHeight="1">
      <c r="A12" s="49" t="s">
        <v>117</v>
      </c>
      <c r="B12" s="49" t="s">
        <v>118</v>
      </c>
      <c r="C12" s="49"/>
      <c r="D12" s="49"/>
      <c r="E12" s="49"/>
      <c r="F12" s="49"/>
      <c r="G12" s="49"/>
      <c r="I12" s="42"/>
    </row>
    <row r="13" spans="1:9" ht="29.25" customHeight="1">
      <c r="A13" s="49"/>
      <c r="B13" s="60">
        <v>3030</v>
      </c>
      <c r="C13" s="52" t="s">
        <v>119</v>
      </c>
      <c r="D13" s="52"/>
      <c r="E13" s="53">
        <v>50000</v>
      </c>
      <c r="F13" s="53">
        <v>90000</v>
      </c>
      <c r="G13" s="54">
        <v>87407</v>
      </c>
      <c r="I13" s="42"/>
    </row>
    <row r="14" spans="1:9" s="63" customFormat="1" ht="21" customHeight="1">
      <c r="A14" s="61"/>
      <c r="B14" s="60">
        <v>4210</v>
      </c>
      <c r="C14" s="62" t="s">
        <v>120</v>
      </c>
      <c r="D14" s="62"/>
      <c r="E14" s="54">
        <v>119150</v>
      </c>
      <c r="F14" s="54">
        <v>93150</v>
      </c>
      <c r="G14" s="54">
        <v>83482</v>
      </c>
      <c r="I14" s="64"/>
    </row>
    <row r="15" spans="1:9" ht="21" customHeight="1">
      <c r="A15" s="49"/>
      <c r="B15" s="60">
        <v>4300</v>
      </c>
      <c r="C15" s="52" t="s">
        <v>121</v>
      </c>
      <c r="D15" s="52"/>
      <c r="E15" s="53">
        <v>146114</v>
      </c>
      <c r="F15" s="53">
        <v>128846</v>
      </c>
      <c r="G15" s="54">
        <v>118179</v>
      </c>
      <c r="I15" s="42"/>
    </row>
    <row r="16" spans="1:9" ht="21" customHeight="1">
      <c r="A16" s="49"/>
      <c r="B16" s="60">
        <v>6110</v>
      </c>
      <c r="C16" s="65" t="s">
        <v>122</v>
      </c>
      <c r="D16" s="65"/>
      <c r="E16" s="53">
        <v>1575671</v>
      </c>
      <c r="F16" s="53">
        <v>870839</v>
      </c>
      <c r="G16" s="54">
        <v>709651</v>
      </c>
      <c r="I16" s="42"/>
    </row>
    <row r="17" spans="1:9" ht="69" customHeight="1">
      <c r="A17" s="49"/>
      <c r="B17" s="60">
        <v>6270</v>
      </c>
      <c r="C17" s="66" t="s">
        <v>123</v>
      </c>
      <c r="D17" s="66"/>
      <c r="E17" s="53">
        <v>0</v>
      </c>
      <c r="F17" s="53">
        <v>25000</v>
      </c>
      <c r="G17" s="54">
        <v>25000</v>
      </c>
      <c r="I17" s="42"/>
    </row>
    <row r="18" spans="1:9" ht="29.25" customHeight="1">
      <c r="A18" s="49"/>
      <c r="B18" s="60"/>
      <c r="C18" s="65" t="s">
        <v>124</v>
      </c>
      <c r="D18" s="65"/>
      <c r="E18" s="53">
        <v>4850</v>
      </c>
      <c r="F18" s="53">
        <v>4850</v>
      </c>
      <c r="G18" s="54">
        <v>474250</v>
      </c>
      <c r="I18" s="42"/>
    </row>
    <row r="19" spans="1:9" s="67" customFormat="1" ht="33" customHeight="1">
      <c r="A19" s="55" t="s">
        <v>125</v>
      </c>
      <c r="B19" s="55"/>
      <c r="C19" s="55"/>
      <c r="D19" s="55"/>
      <c r="E19" s="56">
        <f>SUM(E13:E18)</f>
        <v>1895785</v>
      </c>
      <c r="F19" s="56">
        <f>SUM(F13:F18)</f>
        <v>1212685</v>
      </c>
      <c r="G19" s="56">
        <f>SUM(G13:G18)</f>
        <v>1497969</v>
      </c>
      <c r="I19" s="68"/>
    </row>
    <row r="20" spans="1:9" ht="12.75">
      <c r="A20" s="41"/>
      <c r="B20" s="41"/>
      <c r="C20" s="69"/>
      <c r="D20" s="69"/>
      <c r="E20" s="70"/>
      <c r="F20" s="70"/>
      <c r="G20" s="71"/>
      <c r="I20" s="42"/>
    </row>
    <row r="21" spans="1:9" ht="12.75">
      <c r="A21" s="1"/>
      <c r="B21" s="1"/>
      <c r="C21" s="1"/>
      <c r="D21" s="1"/>
      <c r="E21" s="1"/>
      <c r="F21" s="1"/>
      <c r="G21" s="71"/>
      <c r="I21" s="42"/>
    </row>
    <row r="22" spans="5:9" ht="12.75">
      <c r="E22" s="36"/>
      <c r="F22" s="36"/>
      <c r="G22" s="36"/>
      <c r="I22" s="42"/>
    </row>
    <row r="23" spans="7:9" ht="12.75">
      <c r="G23" s="42"/>
      <c r="I23" s="42"/>
    </row>
    <row r="24" spans="6:9" ht="12.75">
      <c r="F24" s="36"/>
      <c r="G24" s="72"/>
      <c r="I24" s="42"/>
    </row>
    <row r="25" spans="7:9" ht="12.75">
      <c r="G25" s="42"/>
      <c r="I25" s="42"/>
    </row>
    <row r="26" spans="7:9" ht="12.75">
      <c r="G26" s="42"/>
      <c r="I26" s="42"/>
    </row>
    <row r="27" spans="7:9" ht="12.75">
      <c r="G27" s="42"/>
      <c r="I27" s="42"/>
    </row>
    <row r="28" spans="7:9" ht="12.75">
      <c r="G28" s="42"/>
      <c r="I28" s="42"/>
    </row>
    <row r="29" spans="7:9" ht="12.75">
      <c r="G29" s="42"/>
      <c r="I29" s="42"/>
    </row>
    <row r="30" spans="7:9" ht="12.75">
      <c r="G30" s="42"/>
      <c r="I30" s="42"/>
    </row>
    <row r="31" spans="7:9" ht="12.75">
      <c r="G31" s="42"/>
      <c r="I31" s="42"/>
    </row>
    <row r="32" spans="7:9" ht="12.75">
      <c r="G32" s="42"/>
      <c r="I32" s="42"/>
    </row>
    <row r="33" spans="7:9" ht="12.75">
      <c r="G33" s="42"/>
      <c r="I33" s="42"/>
    </row>
    <row r="34" spans="7:9" ht="12.75">
      <c r="G34" s="42"/>
      <c r="I34" s="42"/>
    </row>
    <row r="35" spans="7:9" ht="12.75">
      <c r="G35" s="42"/>
      <c r="I35" s="42"/>
    </row>
    <row r="36" spans="7:9" ht="12.75">
      <c r="G36" s="42"/>
      <c r="I36" s="42"/>
    </row>
    <row r="37" spans="7:9" ht="12.75">
      <c r="G37" s="42"/>
      <c r="I37" s="42"/>
    </row>
    <row r="38" spans="7:9" ht="12.75">
      <c r="G38" s="42"/>
      <c r="I38" s="42"/>
    </row>
    <row r="39" spans="7:9" ht="12.75">
      <c r="G39" s="42"/>
      <c r="I39" s="42"/>
    </row>
    <row r="40" spans="7:9" ht="12.75">
      <c r="G40" s="42"/>
      <c r="I40" s="42"/>
    </row>
    <row r="41" spans="7:9" ht="12.75">
      <c r="G41" s="42"/>
      <c r="I41" s="42"/>
    </row>
    <row r="42" spans="7:9" ht="12.75">
      <c r="G42" s="42"/>
      <c r="I42" s="42"/>
    </row>
    <row r="43" spans="7:9" ht="12.75">
      <c r="G43" s="42"/>
      <c r="I43" s="42"/>
    </row>
    <row r="44" spans="7:9" ht="12.75">
      <c r="G44" s="42"/>
      <c r="I44" s="42"/>
    </row>
    <row r="45" spans="7:9" ht="12.75">
      <c r="G45" s="42"/>
      <c r="I45" s="42"/>
    </row>
    <row r="46" ht="12.75">
      <c r="G46" s="42"/>
    </row>
    <row r="47" ht="12.75">
      <c r="G47" s="42"/>
    </row>
    <row r="48" ht="12.75">
      <c r="G48" s="42"/>
    </row>
    <row r="49" ht="12.75">
      <c r="G49" s="42"/>
    </row>
    <row r="50" ht="12.75">
      <c r="G50" s="42"/>
    </row>
    <row r="51" ht="12.75">
      <c r="G51" s="42"/>
    </row>
    <row r="52" ht="12.75">
      <c r="G52" s="42"/>
    </row>
    <row r="53" ht="12.75">
      <c r="G53" s="42"/>
    </row>
    <row r="54" ht="12.75">
      <c r="G54" s="42"/>
    </row>
    <row r="55" ht="12.75">
      <c r="G55" s="42"/>
    </row>
    <row r="56" ht="12.75">
      <c r="G56" s="42"/>
    </row>
    <row r="57" ht="12.75">
      <c r="G57" s="42"/>
    </row>
    <row r="58" ht="12.75">
      <c r="G58" s="42"/>
    </row>
    <row r="59" ht="12.75">
      <c r="G59" s="42"/>
    </row>
    <row r="60" ht="12.75">
      <c r="G60" s="42"/>
    </row>
    <row r="61" ht="12.75">
      <c r="G61" s="42"/>
    </row>
    <row r="62" ht="12.75">
      <c r="G62" s="42"/>
    </row>
    <row r="63" ht="12.75">
      <c r="G63" s="42"/>
    </row>
    <row r="64" ht="12.75">
      <c r="G64" s="42"/>
    </row>
    <row r="65" ht="12.75">
      <c r="G65" s="42"/>
    </row>
    <row r="66" ht="12.75">
      <c r="G66" s="42"/>
    </row>
    <row r="67" ht="12.75">
      <c r="G67" s="42"/>
    </row>
    <row r="68" ht="12.75">
      <c r="G68" s="42"/>
    </row>
    <row r="69" ht="12.75">
      <c r="G69" s="42"/>
    </row>
    <row r="70" ht="12.75">
      <c r="G70" s="42"/>
    </row>
    <row r="71" ht="12.75">
      <c r="G71" s="42"/>
    </row>
    <row r="72" ht="12.75">
      <c r="G72" s="42"/>
    </row>
    <row r="73" ht="12.75">
      <c r="G73" s="42"/>
    </row>
    <row r="74" ht="12.75">
      <c r="G74" s="42"/>
    </row>
    <row r="75" ht="12.75">
      <c r="G75" s="42"/>
    </row>
    <row r="76" ht="12.75">
      <c r="G76" s="42"/>
    </row>
    <row r="77" ht="12.75">
      <c r="G77" s="42"/>
    </row>
    <row r="78" ht="12.75">
      <c r="G78" s="42"/>
    </row>
    <row r="79" ht="12.75">
      <c r="G79" s="42"/>
    </row>
    <row r="80" ht="12.75">
      <c r="G80" s="42"/>
    </row>
    <row r="81" ht="12.75">
      <c r="G81" s="42"/>
    </row>
    <row r="82" ht="12.75">
      <c r="G82" s="42"/>
    </row>
    <row r="83" ht="12.75">
      <c r="G83" s="42"/>
    </row>
    <row r="84" ht="12.75">
      <c r="G84" s="42"/>
    </row>
    <row r="85" ht="12.75">
      <c r="G85" s="42"/>
    </row>
    <row r="86" ht="12.75">
      <c r="G86" s="42"/>
    </row>
    <row r="87" ht="12.75">
      <c r="G87" s="42"/>
    </row>
    <row r="88" ht="12.75">
      <c r="G88" s="42"/>
    </row>
    <row r="89" ht="12.75">
      <c r="G89" s="42"/>
    </row>
    <row r="90" ht="12.75">
      <c r="G90" s="42"/>
    </row>
    <row r="91" ht="12.75">
      <c r="G91" s="42"/>
    </row>
    <row r="92" ht="12.75">
      <c r="G92" s="42"/>
    </row>
    <row r="93" ht="12.75">
      <c r="G93" s="42"/>
    </row>
    <row r="94" ht="12.75">
      <c r="G94" s="42"/>
    </row>
    <row r="95" ht="12.75">
      <c r="G95" s="42"/>
    </row>
    <row r="96" ht="12.75">
      <c r="G96" s="42"/>
    </row>
    <row r="97" ht="12.75">
      <c r="G97" s="42"/>
    </row>
    <row r="98" ht="12.75">
      <c r="G98" s="42"/>
    </row>
    <row r="99" ht="12.75">
      <c r="G99" s="42"/>
    </row>
    <row r="100" ht="12.75">
      <c r="G100" s="42"/>
    </row>
    <row r="101" ht="12.75">
      <c r="G101" s="42"/>
    </row>
    <row r="102" ht="12.75">
      <c r="G102" s="42"/>
    </row>
    <row r="103" ht="12.75">
      <c r="G103" s="42"/>
    </row>
    <row r="104" ht="12.75">
      <c r="G104" s="42"/>
    </row>
    <row r="105" ht="12.75">
      <c r="G105" s="42"/>
    </row>
    <row r="106" ht="12.75">
      <c r="G106" s="42"/>
    </row>
    <row r="107" ht="12.75">
      <c r="G107" s="42"/>
    </row>
    <row r="108" ht="12.75">
      <c r="G108" s="42"/>
    </row>
    <row r="109" ht="12.75">
      <c r="G109" s="42"/>
    </row>
    <row r="110" ht="12.75">
      <c r="G110" s="42"/>
    </row>
    <row r="111" ht="12.75">
      <c r="G111" s="42"/>
    </row>
    <row r="112" ht="12.75">
      <c r="G112" s="42"/>
    </row>
    <row r="113" ht="12.75">
      <c r="G113" s="42"/>
    </row>
    <row r="114" ht="12.75">
      <c r="G114" s="42"/>
    </row>
    <row r="115" ht="12.75">
      <c r="G115" s="42"/>
    </row>
    <row r="116" ht="12.75">
      <c r="G116" s="42"/>
    </row>
    <row r="117" ht="12.75">
      <c r="G117" s="42"/>
    </row>
    <row r="118" ht="12.75">
      <c r="G118" s="42"/>
    </row>
    <row r="119" ht="12.75">
      <c r="G119" s="42"/>
    </row>
    <row r="120" ht="12.75">
      <c r="G120" s="42"/>
    </row>
    <row r="121" ht="12.75">
      <c r="G121" s="42"/>
    </row>
    <row r="122" ht="12.75">
      <c r="G122" s="42"/>
    </row>
    <row r="123" ht="12.75">
      <c r="G123" s="42"/>
    </row>
    <row r="124" ht="12.75">
      <c r="G124" s="42"/>
    </row>
    <row r="125" ht="12.75">
      <c r="G125" s="42"/>
    </row>
    <row r="126" ht="12.75">
      <c r="G126" s="42"/>
    </row>
    <row r="127" ht="12.75">
      <c r="G127" s="42"/>
    </row>
    <row r="128" ht="12.75">
      <c r="G128" s="42"/>
    </row>
    <row r="129" ht="12.75">
      <c r="G129" s="42"/>
    </row>
    <row r="130" ht="12.75">
      <c r="G130" s="42"/>
    </row>
    <row r="131" ht="12.75">
      <c r="G131" s="42"/>
    </row>
    <row r="132" ht="12.75">
      <c r="G132" s="42"/>
    </row>
    <row r="133" ht="12.75">
      <c r="G133" s="42"/>
    </row>
    <row r="134" ht="12.75">
      <c r="G134" s="42"/>
    </row>
    <row r="135" ht="12.75">
      <c r="G135" s="42"/>
    </row>
    <row r="136" ht="12.75">
      <c r="G136" s="42"/>
    </row>
    <row r="137" ht="12.75">
      <c r="G137" s="42"/>
    </row>
    <row r="138" ht="12.75">
      <c r="G138" s="42"/>
    </row>
    <row r="139" ht="12.75">
      <c r="G139" s="42"/>
    </row>
    <row r="140" ht="12.75">
      <c r="G140" s="42"/>
    </row>
    <row r="141" ht="12.75">
      <c r="G141" s="42"/>
    </row>
    <row r="142" ht="12.75">
      <c r="G142" s="42"/>
    </row>
    <row r="143" ht="12.75">
      <c r="G143" s="42"/>
    </row>
    <row r="144" ht="12.75">
      <c r="G144" s="42"/>
    </row>
    <row r="145" ht="12.75">
      <c r="G145" s="42"/>
    </row>
    <row r="146" ht="12.75">
      <c r="G146" s="42"/>
    </row>
    <row r="147" ht="12.75">
      <c r="G147" s="42"/>
    </row>
  </sheetData>
  <sheetProtection selectLockedCells="1" selectUnlockedCells="1"/>
  <mergeCells count="19">
    <mergeCell ref="A1:G1"/>
    <mergeCell ref="A2:G2"/>
    <mergeCell ref="A3:G3"/>
    <mergeCell ref="C5:D5"/>
    <mergeCell ref="B6:G6"/>
    <mergeCell ref="C7:D7"/>
    <mergeCell ref="C8:D8"/>
    <mergeCell ref="C9:D9"/>
    <mergeCell ref="C10:D10"/>
    <mergeCell ref="A11:D11"/>
    <mergeCell ref="B12:G12"/>
    <mergeCell ref="C13:D13"/>
    <mergeCell ref="C14:D14"/>
    <mergeCell ref="C15:D15"/>
    <mergeCell ref="C16:D16"/>
    <mergeCell ref="C17:D17"/>
    <mergeCell ref="C18:D18"/>
    <mergeCell ref="A19:D19"/>
    <mergeCell ref="C20:D20"/>
  </mergeCells>
  <printOptions/>
  <pageMargins left="0.6298611111111111" right="0.44027777777777777" top="0.7902777777777777" bottom="0.9840277777777777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view="pageBreakPreview" zoomScale="75" zoomScaleNormal="75" zoomScaleSheetLayoutView="75" workbookViewId="0" topLeftCell="A14">
      <selection activeCell="G19" sqref="G19"/>
    </sheetView>
  </sheetViews>
  <sheetFormatPr defaultColWidth="9.00390625" defaultRowHeight="12.75"/>
  <cols>
    <col min="1" max="1" width="4.625" style="0" customWidth="1"/>
    <col min="2" max="2" width="0" style="0" hidden="1" customWidth="1"/>
    <col min="4" max="4" width="27.25390625" style="0" customWidth="1"/>
    <col min="5" max="5" width="4.375" style="0" customWidth="1"/>
    <col min="6" max="6" width="12.625" style="0" customWidth="1"/>
    <col min="7" max="7" width="16.25390625" style="0" customWidth="1"/>
    <col min="8" max="8" width="17.625" style="0" customWidth="1"/>
  </cols>
  <sheetData>
    <row r="1" spans="1:8" ht="14.25" customHeight="1">
      <c r="A1" s="73"/>
      <c r="B1" s="73"/>
      <c r="C1" s="73"/>
      <c r="D1" s="39" t="s">
        <v>126</v>
      </c>
      <c r="E1" s="39"/>
      <c r="F1" s="39"/>
      <c r="G1" s="39"/>
      <c r="H1" s="39"/>
    </row>
    <row r="2" spans="1:8" ht="12.75">
      <c r="A2" s="73"/>
      <c r="B2" s="73"/>
      <c r="C2" s="73"/>
      <c r="D2" s="74"/>
      <c r="E2" s="74"/>
      <c r="F2" s="74"/>
      <c r="G2" s="74"/>
      <c r="H2" s="74"/>
    </row>
    <row r="3" spans="1:8" ht="12.75">
      <c r="A3" s="75"/>
      <c r="B3" s="75"/>
      <c r="C3" s="75"/>
      <c r="D3" s="75"/>
      <c r="E3" s="75"/>
      <c r="F3" s="75"/>
      <c r="G3" s="75"/>
      <c r="H3" s="75"/>
    </row>
    <row r="4" spans="1:9" ht="85.5" customHeight="1">
      <c r="A4" s="41" t="s">
        <v>127</v>
      </c>
      <c r="B4" s="41"/>
      <c r="C4" s="41"/>
      <c r="D4" s="41"/>
      <c r="E4" s="41"/>
      <c r="F4" s="41"/>
      <c r="G4" s="41"/>
      <c r="H4" s="41"/>
      <c r="I4" s="42"/>
    </row>
    <row r="5" spans="1:9" ht="18.75" customHeight="1">
      <c r="A5" s="41"/>
      <c r="B5" s="41"/>
      <c r="C5" s="41"/>
      <c r="D5" s="41"/>
      <c r="E5" s="41"/>
      <c r="F5" s="41"/>
      <c r="G5" s="41"/>
      <c r="H5" s="76" t="s">
        <v>4</v>
      </c>
      <c r="I5" s="42"/>
    </row>
    <row r="6" spans="1:10" ht="57.75" customHeight="1">
      <c r="A6" s="77" t="s">
        <v>5</v>
      </c>
      <c r="B6" s="78" t="s">
        <v>106</v>
      </c>
      <c r="C6" s="77" t="s">
        <v>107</v>
      </c>
      <c r="D6" s="77"/>
      <c r="E6" s="77" t="s">
        <v>128</v>
      </c>
      <c r="F6" s="77"/>
      <c r="G6" s="79" t="s">
        <v>8</v>
      </c>
      <c r="H6" s="79" t="s">
        <v>129</v>
      </c>
      <c r="I6" s="42"/>
      <c r="J6" s="42"/>
    </row>
    <row r="7" spans="1:8" ht="33.75" customHeight="1">
      <c r="A7" s="49" t="s">
        <v>109</v>
      </c>
      <c r="B7" s="49" t="s">
        <v>130</v>
      </c>
      <c r="C7" s="49"/>
      <c r="D7" s="49"/>
      <c r="E7" s="49"/>
      <c r="F7" s="49"/>
      <c r="G7" s="49"/>
      <c r="H7" s="49"/>
    </row>
    <row r="8" spans="1:8" ht="23.25" customHeight="1">
      <c r="A8" s="50"/>
      <c r="B8" s="50" t="s">
        <v>111</v>
      </c>
      <c r="C8" s="52" t="s">
        <v>66</v>
      </c>
      <c r="D8" s="52"/>
      <c r="E8" s="80">
        <v>60000</v>
      </c>
      <c r="F8" s="80"/>
      <c r="G8" s="80">
        <v>60000</v>
      </c>
      <c r="H8" s="80">
        <v>5076</v>
      </c>
    </row>
    <row r="9" spans="1:8" ht="23.25" customHeight="1">
      <c r="A9" s="50"/>
      <c r="B9" s="50" t="s">
        <v>113</v>
      </c>
      <c r="C9" s="52" t="s">
        <v>114</v>
      </c>
      <c r="D9" s="52"/>
      <c r="E9" s="80">
        <v>600000</v>
      </c>
      <c r="F9" s="80"/>
      <c r="G9" s="80">
        <v>724293</v>
      </c>
      <c r="H9" s="80">
        <v>782301</v>
      </c>
    </row>
    <row r="10" spans="1:8" ht="34.5" customHeight="1">
      <c r="A10" s="50"/>
      <c r="B10" s="50"/>
      <c r="C10" s="52" t="s">
        <v>131</v>
      </c>
      <c r="D10" s="52"/>
      <c r="E10" s="80">
        <v>680000</v>
      </c>
      <c r="F10" s="80"/>
      <c r="G10" s="80">
        <v>935707</v>
      </c>
      <c r="H10" s="80">
        <v>935707</v>
      </c>
    </row>
    <row r="11" spans="1:8" s="58" customFormat="1" ht="33.75" customHeight="1">
      <c r="A11" s="55" t="s">
        <v>116</v>
      </c>
      <c r="B11" s="55"/>
      <c r="C11" s="55"/>
      <c r="D11" s="55"/>
      <c r="E11" s="81">
        <f>SUM(E8:F10)</f>
        <v>1340000</v>
      </c>
      <c r="F11" s="81"/>
      <c r="G11" s="81">
        <f>SUM(G8:G10)</f>
        <v>1720000</v>
      </c>
      <c r="H11" s="81">
        <f>SUM(H8:H10)</f>
        <v>1723084</v>
      </c>
    </row>
    <row r="12" spans="1:8" ht="34.5" customHeight="1">
      <c r="A12" s="49" t="s">
        <v>117</v>
      </c>
      <c r="B12" s="49" t="s">
        <v>118</v>
      </c>
      <c r="C12" s="49"/>
      <c r="D12" s="49"/>
      <c r="E12" s="49"/>
      <c r="F12" s="49"/>
      <c r="G12" s="49"/>
      <c r="H12" s="49"/>
    </row>
    <row r="13" spans="1:11" ht="23.25" customHeight="1">
      <c r="A13" s="49"/>
      <c r="B13" s="49">
        <v>4300</v>
      </c>
      <c r="C13" s="52" t="s">
        <v>121</v>
      </c>
      <c r="D13" s="52"/>
      <c r="E13" s="80">
        <v>242000</v>
      </c>
      <c r="F13" s="80"/>
      <c r="G13" s="80">
        <v>274000</v>
      </c>
      <c r="H13" s="80">
        <v>214305</v>
      </c>
      <c r="K13" s="42"/>
    </row>
    <row r="14" spans="1:8" ht="30.75" customHeight="1">
      <c r="A14" s="49"/>
      <c r="B14" s="49">
        <v>6110</v>
      </c>
      <c r="C14" s="65" t="s">
        <v>122</v>
      </c>
      <c r="D14" s="65"/>
      <c r="E14" s="80">
        <v>1096792</v>
      </c>
      <c r="F14" s="80"/>
      <c r="G14" s="80">
        <v>1444792</v>
      </c>
      <c r="H14" s="80">
        <v>1353533</v>
      </c>
    </row>
    <row r="15" spans="1:8" ht="30" customHeight="1">
      <c r="A15" s="49"/>
      <c r="B15" s="49"/>
      <c r="C15" s="52" t="s">
        <v>124</v>
      </c>
      <c r="D15" s="52"/>
      <c r="E15" s="80">
        <v>1208</v>
      </c>
      <c r="F15" s="80"/>
      <c r="G15" s="80">
        <v>1208</v>
      </c>
      <c r="H15" s="80">
        <v>155246</v>
      </c>
    </row>
    <row r="16" spans="1:8" s="82" customFormat="1" ht="33.75" customHeight="1">
      <c r="A16" s="55" t="s">
        <v>125</v>
      </c>
      <c r="B16" s="55"/>
      <c r="C16" s="55"/>
      <c r="D16" s="55"/>
      <c r="E16" s="81">
        <f>SUM(E13:F15)</f>
        <v>1340000</v>
      </c>
      <c r="F16" s="81"/>
      <c r="G16" s="56">
        <f>SUM(G13:G15)</f>
        <v>1720000</v>
      </c>
      <c r="H16" s="56">
        <f>SUM(H13:H15)</f>
        <v>1723084</v>
      </c>
    </row>
    <row r="17" spans="1:8" ht="12.75">
      <c r="A17" s="41"/>
      <c r="B17" s="41"/>
      <c r="C17" s="69"/>
      <c r="D17" s="69"/>
      <c r="E17" s="83"/>
      <c r="F17" s="83"/>
      <c r="G17" s="84"/>
      <c r="H17" s="84"/>
    </row>
    <row r="18" spans="1:8" ht="12.75">
      <c r="A18" s="41"/>
      <c r="B18" s="41"/>
      <c r="C18" s="41"/>
      <c r="D18" s="41"/>
      <c r="E18" s="41"/>
      <c r="F18" s="41"/>
      <c r="G18" s="84"/>
      <c r="H18" s="84"/>
    </row>
    <row r="19" spans="1:8" ht="15" customHeight="1">
      <c r="A19" s="41"/>
      <c r="B19" s="41"/>
      <c r="C19" s="41"/>
      <c r="D19" s="41"/>
      <c r="E19" s="41"/>
      <c r="F19" s="41"/>
      <c r="G19" s="85"/>
      <c r="H19" s="85"/>
    </row>
    <row r="20" spans="1:8" ht="15" customHeight="1">
      <c r="A20" s="41"/>
      <c r="B20" s="41"/>
      <c r="C20" s="41"/>
      <c r="D20" s="41"/>
      <c r="E20" s="41"/>
      <c r="F20" s="41"/>
      <c r="G20" s="84"/>
      <c r="H20" s="84"/>
    </row>
    <row r="21" spans="1:8" ht="12.75">
      <c r="A21" s="41"/>
      <c r="B21" s="41"/>
      <c r="C21" s="69"/>
      <c r="D21" s="69"/>
      <c r="E21" s="83"/>
      <c r="F21" s="83"/>
      <c r="G21" s="84"/>
      <c r="H21" s="84"/>
    </row>
    <row r="22" spans="1:8" ht="12.75">
      <c r="A22" s="1"/>
      <c r="B22" s="1"/>
      <c r="C22" s="1"/>
      <c r="D22" s="1"/>
      <c r="E22" s="1"/>
      <c r="F22" s="1"/>
      <c r="G22" s="84"/>
      <c r="H22" s="84"/>
    </row>
    <row r="23" spans="1:8" ht="12.75">
      <c r="A23" s="1"/>
      <c r="B23" s="1"/>
      <c r="C23" s="1"/>
      <c r="D23" s="1"/>
      <c r="E23" s="1"/>
      <c r="F23" s="1"/>
      <c r="G23" s="84"/>
      <c r="H23" s="84"/>
    </row>
  </sheetData>
  <sheetProtection selectLockedCells="1" selectUnlockedCells="1"/>
  <mergeCells count="30">
    <mergeCell ref="D1:H1"/>
    <mergeCell ref="D2:H2"/>
    <mergeCell ref="A3:H3"/>
    <mergeCell ref="A4:H4"/>
    <mergeCell ref="C6:D6"/>
    <mergeCell ref="E6:F6"/>
    <mergeCell ref="B7:H7"/>
    <mergeCell ref="C8:D8"/>
    <mergeCell ref="E8:F8"/>
    <mergeCell ref="C9:D9"/>
    <mergeCell ref="E9:F9"/>
    <mergeCell ref="C10:D10"/>
    <mergeCell ref="E10:F10"/>
    <mergeCell ref="A11:D11"/>
    <mergeCell ref="E11:F11"/>
    <mergeCell ref="B12:H12"/>
    <mergeCell ref="C13:D13"/>
    <mergeCell ref="E13:F13"/>
    <mergeCell ref="C14:D14"/>
    <mergeCell ref="E14:F14"/>
    <mergeCell ref="C15:D15"/>
    <mergeCell ref="E15:F15"/>
    <mergeCell ref="A16:D16"/>
    <mergeCell ref="E16:F16"/>
    <mergeCell ref="C17:D17"/>
    <mergeCell ref="E17:F17"/>
    <mergeCell ref="A18:F18"/>
    <mergeCell ref="A19:F20"/>
    <mergeCell ref="C21:D21"/>
    <mergeCell ref="E21:F21"/>
  </mergeCells>
  <printOptions/>
  <pageMargins left="0.6402777777777777" right="0.5" top="0.7798611111111111" bottom="0.9840277777777777" header="0.5118055555555555" footer="0.5118055555555555"/>
  <pageSetup horizontalDpi="300" verticalDpi="300" orientation="portrait" paperSize="9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Opisówka 2002</dc:title>
  <dc:subject>Zał. 2</dc:subject>
  <dc:creator>Lidia Łazarczyk</dc:creator>
  <cp:keywords/>
  <dc:description/>
  <cp:lastModifiedBy>Agnieszka</cp:lastModifiedBy>
  <cp:lastPrinted>2005-03-30T18:15:51Z</cp:lastPrinted>
  <dcterms:created xsi:type="dcterms:W3CDTF">2001-11-07T11:55:10Z</dcterms:created>
  <dcterms:modified xsi:type="dcterms:W3CDTF">2005-04-07T10:16:40Z</dcterms:modified>
  <cp:category/>
  <cp:version/>
  <cp:contentType/>
  <cp:contentStatus/>
</cp:coreProperties>
</file>