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2"/>
  </bookViews>
  <sheets>
    <sheet name="Zał. Nr1" sheetId="1" r:id="rId1"/>
    <sheet name="Zał. Nr 3" sheetId="2" r:id="rId2"/>
    <sheet name="Zał. Nr 4" sheetId="3" r:id="rId3"/>
  </sheets>
  <definedNames>
    <definedName name="_xlnm.Print_Area" localSheetId="1">'Zał. Nr 3'!$A$1:$F$27</definedName>
    <definedName name="_xlnm.Print_Titles" localSheetId="1">'Zał. Nr 3'!$6:$6</definedName>
    <definedName name="_xlnm.Print_Area" localSheetId="2">'Zał. Nr 4'!$A$1:$E$32</definedName>
    <definedName name="_xlnm.Print_Area" localSheetId="0">'Zał. Nr1'!$A$1:$G$32</definedName>
  </definedNames>
  <calcPr fullCalcOnLoad="1"/>
</workbook>
</file>

<file path=xl/sharedStrings.xml><?xml version="1.0" encoding="utf-8"?>
<sst xmlns="http://schemas.openxmlformats.org/spreadsheetml/2006/main" count="87" uniqueCount="75">
  <si>
    <t xml:space="preserve">Załącznik Nr 1 
</t>
  </si>
  <si>
    <t>ZESTAWIENIE ZBIORCZE</t>
  </si>
  <si>
    <t>BUDŻETU MIASTA MYSŁOWICE</t>
  </si>
  <si>
    <t>na dzień 31.12.2004 roku</t>
  </si>
  <si>
    <t>(w złotych)</t>
  </si>
  <si>
    <t>Lp.</t>
  </si>
  <si>
    <t>Wyszczególnienie</t>
  </si>
  <si>
    <t>Plan wg URM 
z 22.01.2004 r.</t>
  </si>
  <si>
    <t>Plan 
(po zmianach)</t>
  </si>
  <si>
    <t>Wykonanie 
na 31.12.2004 r.</t>
  </si>
  <si>
    <t>%             5:4</t>
  </si>
  <si>
    <t>I.</t>
  </si>
  <si>
    <t>DOCHODY OGÓŁEM</t>
  </si>
  <si>
    <t>Budżet samorządowy</t>
  </si>
  <si>
    <t>Subwencje ogólne z budżetu panstwa</t>
  </si>
  <si>
    <t>Dotacje celowe na zadania realizowane na podstawie porozumień z organami administracji rządowej</t>
  </si>
  <si>
    <t>Dotacje celowe na zadania zlecone gminie</t>
  </si>
  <si>
    <t>w tym:
dotacje inwestycyjne</t>
  </si>
  <si>
    <t>Dotacje celowe na zadania zlecone powiatowi</t>
  </si>
  <si>
    <t>Dotacje celowe na zadania własne powiatu</t>
  </si>
  <si>
    <t>Dotacje celowe na zadania własne gminy</t>
  </si>
  <si>
    <t>II.</t>
  </si>
  <si>
    <t>PRZYCHODY BUDŻETU MIASTA</t>
  </si>
  <si>
    <t>Wolne środki obrotowe</t>
  </si>
  <si>
    <t>Kredyt długoterminowy</t>
  </si>
  <si>
    <t>Pożyczka WFOŚiGW</t>
  </si>
  <si>
    <t>III.</t>
  </si>
  <si>
    <t>WYDATKI OGÓŁEM</t>
  </si>
  <si>
    <t>Zadania realizowane na podstawie porozumień z organami administracji rządowej</t>
  </si>
  <si>
    <t>Zadania zlecone gminie</t>
  </si>
  <si>
    <t>w tym:
wydatki majątkowe</t>
  </si>
  <si>
    <t>Zadania zlecone powiatowi</t>
  </si>
  <si>
    <t>Zadania własne powiatu</t>
  </si>
  <si>
    <t>Zadania własne gminy</t>
  </si>
  <si>
    <t>IV.</t>
  </si>
  <si>
    <t>ROZCHODY BUDŻETU MIASTA</t>
  </si>
  <si>
    <t>Spłata kredytu</t>
  </si>
  <si>
    <t xml:space="preserve">Załącznik Nr 3 </t>
  </si>
  <si>
    <t>DOCHODY WŁASNE I PRZYCHODY  
BUDŻETU  MIASTA MYSŁOWICE</t>
  </si>
  <si>
    <r>
      <t xml:space="preserve">na dzień 31.12.2004 roku
</t>
    </r>
    <r>
      <rPr>
        <b/>
        <sz val="12"/>
        <rFont val="Arial"/>
        <family val="2"/>
      </rPr>
      <t>wg działów</t>
    </r>
  </si>
  <si>
    <t>Dział</t>
  </si>
  <si>
    <t>Nazwa działu</t>
  </si>
  <si>
    <t>Plan wg URM z 22.01.2004 r.</t>
  </si>
  <si>
    <t>Wykonanie na 31.12.2004 r.</t>
  </si>
  <si>
    <t>%                     5:4</t>
  </si>
  <si>
    <t>O G Ó Ł E M</t>
  </si>
  <si>
    <t>010</t>
  </si>
  <si>
    <t>Rolnictwo i łowiectwo</t>
  </si>
  <si>
    <t>050</t>
  </si>
  <si>
    <t>Rybołówstwo i rybactwo</t>
  </si>
  <si>
    <t>Transport i łączność</t>
  </si>
  <si>
    <t xml:space="preserve"> </t>
  </si>
  <si>
    <t>Gospodarka mieszkaniowa</t>
  </si>
  <si>
    <t>Działalność usługowa</t>
  </si>
  <si>
    <t>Administracja publiczna</t>
  </si>
  <si>
    <t>Bezpieczeństwo publiczne
 i ochrona przeciwpożarowa</t>
  </si>
  <si>
    <t>Dochody od osób prawnych, od osób fizycznych i od  innych jednostek nie posiadających osobowości prawnej oraz wydatki związane z ich poborem</t>
  </si>
  <si>
    <t>Różne rozliczenia</t>
  </si>
  <si>
    <t>Oświata i wychowanie</t>
  </si>
  <si>
    <t>Ochrona zdrowia</t>
  </si>
  <si>
    <t>Pomoc społeczna</t>
  </si>
  <si>
    <t>Pozostałe zadania w zakresu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</si>
  <si>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</si>
  <si>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</si>
  <si>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</si>
  <si>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</si>
  <si>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PRZYCHODY</t>
  </si>
  <si>
    <t>Pożyczka z WFOŚiGW</t>
  </si>
  <si>
    <t>Załącznik Nr 4</t>
  </si>
  <si>
    <r>
      <t xml:space="preserve">DOCHODY BUDŻETU PAŃSTWA Z TYTUŁU REALIZACJI ZADAŃ
Z ZAKRESU ADMINISTRACJI RZĄDOWEJ
</t>
    </r>
    <r>
      <rPr>
        <sz val="10.5"/>
        <rFont val="Arial"/>
        <family val="2"/>
      </rPr>
      <t>na dzień 31.12.2004 roku</t>
    </r>
  </si>
  <si>
    <t>Klasyfikacja budżetowa</t>
  </si>
  <si>
    <t>Wykonanie
na
 31.12.2004 r.</t>
  </si>
  <si>
    <t>%         
4:3</t>
  </si>
  <si>
    <t>Rozdział</t>
  </si>
  <si>
    <t>RAZEM: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</si>
</sst>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_ ;[RED]\-#,##0\ "/>
    <numFmt numFmtId="167" formatCode="#,##0.00"/>
    <numFmt numFmtId="168" formatCode="@"/>
    <numFmt numFmtId="169" formatCode="0"/>
    <numFmt numFmtId="170" formatCode="0.00"/>
  </numFmts>
  <fonts count="15">
    <font>
      <sz val="12"/>
      <name val="Times New Roman CE"/>
      <family val="1"/>
    </font>
    <font>
      <sz val="10"/>
      <name val="Arial"/>
      <family val="0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Times New Roman CE"/>
      <family val="1"/>
    </font>
    <font>
      <b/>
      <sz val="10.5"/>
      <name val="Arial"/>
      <family val="2"/>
    </font>
    <font>
      <sz val="10.5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sz val="11"/>
      <name val="Arial"/>
      <family val="2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right" vertical="top" wrapText="1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vertical="center"/>
    </xf>
    <xf numFmtId="166" fontId="9" fillId="0" borderId="2" xfId="0" applyNumberFormat="1" applyFont="1" applyBorder="1" applyAlignment="1">
      <alignment horizontal="right" vertical="center"/>
    </xf>
    <xf numFmtId="167" fontId="9" fillId="0" borderId="2" xfId="0" applyNumberFormat="1" applyFont="1" applyBorder="1" applyAlignment="1">
      <alignment vertical="center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/>
    </xf>
    <xf numFmtId="164" fontId="10" fillId="0" borderId="2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6" fontId="10" fillId="0" borderId="2" xfId="0" applyNumberFormat="1" applyFont="1" applyBorder="1" applyAlignment="1" applyProtection="1">
      <alignment horizontal="right" vertical="center"/>
      <protection locked="0"/>
    </xf>
    <xf numFmtId="164" fontId="10" fillId="0" borderId="2" xfId="0" applyFont="1" applyFill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right" vertical="center"/>
    </xf>
    <xf numFmtId="164" fontId="9" fillId="0" borderId="4" xfId="0" applyFont="1" applyBorder="1" applyAlignment="1">
      <alignment vertical="center"/>
    </xf>
    <xf numFmtId="164" fontId="9" fillId="0" borderId="2" xfId="0" applyFont="1" applyBorder="1" applyAlignment="1">
      <alignment horizontal="left" vertical="center" wrapText="1"/>
    </xf>
    <xf numFmtId="164" fontId="10" fillId="0" borderId="5" xfId="0" applyFont="1" applyFill="1" applyBorder="1" applyAlignment="1">
      <alignment horizontal="center" vertical="center"/>
    </xf>
    <xf numFmtId="164" fontId="10" fillId="0" borderId="2" xfId="0" applyFont="1" applyBorder="1" applyAlignment="1">
      <alignment vertical="center"/>
    </xf>
    <xf numFmtId="164" fontId="10" fillId="0" borderId="2" xfId="0" applyFont="1" applyBorder="1" applyAlignment="1">
      <alignment horizontal="right" vertical="center"/>
    </xf>
    <xf numFmtId="165" fontId="10" fillId="0" borderId="2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vertical="top"/>
    </xf>
    <xf numFmtId="165" fontId="0" fillId="0" borderId="0" xfId="0" applyNumberFormat="1" applyFont="1" applyAlignment="1">
      <alignment vertical="top"/>
    </xf>
    <xf numFmtId="164" fontId="3" fillId="0" borderId="0" xfId="0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right" vertical="center" wrapText="1"/>
    </xf>
    <xf numFmtId="167" fontId="5" fillId="0" borderId="2" xfId="0" applyNumberFormat="1" applyFont="1" applyBorder="1" applyAlignment="1">
      <alignment horizontal="right" vertical="center"/>
    </xf>
    <xf numFmtId="164" fontId="11" fillId="0" borderId="0" xfId="0" applyFont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/>
    </xf>
    <xf numFmtId="169" fontId="9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vertical="center" wrapText="1"/>
    </xf>
    <xf numFmtId="165" fontId="10" fillId="0" borderId="2" xfId="0" applyNumberFormat="1" applyFont="1" applyBorder="1" applyAlignment="1">
      <alignment vertical="center" wrapText="1"/>
    </xf>
    <xf numFmtId="164" fontId="12" fillId="0" borderId="0" xfId="0" applyFont="1" applyAlignment="1">
      <alignment vertical="top"/>
    </xf>
    <xf numFmtId="165" fontId="12" fillId="0" borderId="0" xfId="0" applyNumberFormat="1" applyFont="1" applyAlignment="1">
      <alignment vertical="top"/>
    </xf>
    <xf numFmtId="166" fontId="9" fillId="0" borderId="3" xfId="0" applyNumberFormat="1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10" fillId="0" borderId="6" xfId="0" applyFont="1" applyBorder="1" applyAlignment="1">
      <alignment vertical="center" wrapText="1"/>
    </xf>
    <xf numFmtId="165" fontId="10" fillId="0" borderId="6" xfId="0" applyNumberFormat="1" applyFont="1" applyBorder="1" applyAlignment="1">
      <alignment vertical="center" wrapText="1"/>
    </xf>
    <xf numFmtId="165" fontId="10" fillId="0" borderId="6" xfId="0" applyNumberFormat="1" applyFont="1" applyBorder="1" applyAlignment="1">
      <alignment horizontal="right" vertical="center" wrapText="1"/>
    </xf>
    <xf numFmtId="167" fontId="10" fillId="0" borderId="6" xfId="0" applyNumberFormat="1" applyFont="1" applyBorder="1" applyAlignment="1">
      <alignment horizontal="right" vertical="center" wrapText="1"/>
    </xf>
    <xf numFmtId="164" fontId="12" fillId="0" borderId="0" xfId="0" applyFont="1" applyAlignment="1">
      <alignment vertical="top" wrapText="1"/>
    </xf>
    <xf numFmtId="164" fontId="9" fillId="0" borderId="2" xfId="0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165" fontId="12" fillId="0" borderId="0" xfId="0" applyNumberFormat="1" applyFont="1" applyAlignment="1">
      <alignment vertical="top" wrapText="1"/>
    </xf>
    <xf numFmtId="166" fontId="12" fillId="0" borderId="0" xfId="0" applyNumberFormat="1" applyFont="1" applyAlignment="1">
      <alignment vertical="top"/>
    </xf>
    <xf numFmtId="164" fontId="10" fillId="0" borderId="4" xfId="0" applyFont="1" applyBorder="1" applyAlignment="1">
      <alignment vertical="center" wrapText="1"/>
    </xf>
    <xf numFmtId="166" fontId="0" fillId="0" borderId="0" xfId="0" applyNumberFormat="1" applyFont="1" applyAlignment="1">
      <alignment vertical="top"/>
    </xf>
    <xf numFmtId="164" fontId="0" fillId="0" borderId="0" xfId="0" applyFont="1" applyAlignment="1">
      <alignment vertical="top" wrapText="1"/>
    </xf>
    <xf numFmtId="164" fontId="10" fillId="0" borderId="7" xfId="0" applyFont="1" applyBorder="1" applyAlignment="1">
      <alignment vertical="center" wrapText="1"/>
    </xf>
    <xf numFmtId="165" fontId="10" fillId="0" borderId="7" xfId="0" applyNumberFormat="1" applyFont="1" applyBorder="1" applyAlignment="1">
      <alignment vertical="center" wrapText="1"/>
    </xf>
    <xf numFmtId="165" fontId="0" fillId="0" borderId="0" xfId="0" applyNumberFormat="1" applyFont="1" applyAlignment="1">
      <alignment vertical="top" wrapText="1"/>
    </xf>
    <xf numFmtId="164" fontId="9" fillId="0" borderId="6" xfId="0" applyFont="1" applyBorder="1" applyAlignment="1">
      <alignment horizontal="center" vertical="center"/>
    </xf>
    <xf numFmtId="168" fontId="10" fillId="0" borderId="6" xfId="0" applyNumberFormat="1" applyFont="1" applyBorder="1" applyAlignment="1">
      <alignment vertical="center" wrapText="1"/>
    </xf>
    <xf numFmtId="165" fontId="10" fillId="0" borderId="7" xfId="0" applyNumberFormat="1" applyFont="1" applyBorder="1" applyAlignment="1">
      <alignment horizontal="right" vertical="center" wrapText="1"/>
    </xf>
    <xf numFmtId="165" fontId="10" fillId="0" borderId="6" xfId="0" applyNumberFormat="1" applyFont="1" applyBorder="1" applyAlignment="1">
      <alignment horizontal="right" vertical="center"/>
    </xf>
    <xf numFmtId="164" fontId="9" fillId="0" borderId="8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vertical="center" wrapText="1"/>
    </xf>
    <xf numFmtId="164" fontId="3" fillId="0" borderId="0" xfId="0" applyFont="1" applyAlignment="1">
      <alignment horizontal="right"/>
    </xf>
    <xf numFmtId="164" fontId="9" fillId="0" borderId="0" xfId="0" applyFont="1" applyFill="1" applyBorder="1" applyAlignment="1">
      <alignment horizontal="center" vertical="top" wrapText="1"/>
    </xf>
    <xf numFmtId="164" fontId="2" fillId="0" borderId="0" xfId="0" applyFont="1" applyAlignment="1">
      <alignment vertical="top" wrapText="1"/>
    </xf>
    <xf numFmtId="164" fontId="1" fillId="0" borderId="0" xfId="0" applyFont="1" applyAlignment="1">
      <alignment horizontal="center" vertical="top" wrapText="1"/>
    </xf>
    <xf numFmtId="170" fontId="13" fillId="0" borderId="9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170" fontId="13" fillId="0" borderId="11" xfId="0" applyNumberFormat="1" applyFont="1" applyBorder="1" applyAlignment="1">
      <alignment horizontal="center" vertical="center" wrapText="1"/>
    </xf>
    <xf numFmtId="170" fontId="11" fillId="0" borderId="0" xfId="0" applyNumberFormat="1" applyFont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 wrapText="1"/>
    </xf>
    <xf numFmtId="170" fontId="13" fillId="0" borderId="2" xfId="0" applyNumberFormat="1" applyFont="1" applyBorder="1" applyAlignment="1">
      <alignment horizontal="center" vertical="center" wrapText="1"/>
    </xf>
    <xf numFmtId="170" fontId="11" fillId="0" borderId="0" xfId="0" applyNumberFormat="1" applyFont="1" applyAlignment="1">
      <alignment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3" fillId="0" borderId="12" xfId="0" applyFont="1" applyBorder="1" applyAlignment="1">
      <alignment horizontal="center" vertical="top" wrapText="1"/>
    </xf>
    <xf numFmtId="164" fontId="13" fillId="0" borderId="2" xfId="0" applyFont="1" applyBorder="1" applyAlignment="1">
      <alignment vertical="top" wrapText="1"/>
    </xf>
    <xf numFmtId="164" fontId="13" fillId="0" borderId="13" xfId="0" applyFont="1" applyBorder="1" applyAlignment="1">
      <alignment vertical="top" wrapText="1"/>
    </xf>
    <xf numFmtId="164" fontId="6" fillId="0" borderId="1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/>
    </xf>
    <xf numFmtId="167" fontId="6" fillId="0" borderId="13" xfId="0" applyNumberFormat="1" applyFont="1" applyBorder="1" applyAlignment="1">
      <alignment vertical="top" wrapText="1"/>
    </xf>
    <xf numFmtId="164" fontId="14" fillId="0" borderId="0" xfId="0" applyFont="1" applyAlignment="1">
      <alignment/>
    </xf>
    <xf numFmtId="164" fontId="13" fillId="0" borderId="2" xfId="0" applyFont="1" applyBorder="1" applyAlignment="1">
      <alignment horizontal="center" vertical="top" wrapText="1"/>
    </xf>
    <xf numFmtId="165" fontId="13" fillId="0" borderId="2" xfId="0" applyNumberFormat="1" applyFont="1" applyBorder="1" applyAlignment="1">
      <alignment vertical="top" wrapText="1"/>
    </xf>
    <xf numFmtId="167" fontId="13" fillId="0" borderId="13" xfId="0" applyNumberFormat="1" applyFont="1" applyBorder="1" applyAlignment="1">
      <alignment vertical="top" wrapText="1"/>
    </xf>
    <xf numFmtId="164" fontId="11" fillId="0" borderId="0" xfId="0" applyFont="1" applyAlignment="1">
      <alignment/>
    </xf>
    <xf numFmtId="164" fontId="6" fillId="0" borderId="2" xfId="0" applyFont="1" applyBorder="1" applyAlignment="1">
      <alignment vertical="top" wrapText="1"/>
    </xf>
    <xf numFmtId="164" fontId="13" fillId="0" borderId="14" xfId="0" applyFont="1" applyBorder="1" applyAlignment="1">
      <alignment horizontal="center" vertical="top" wrapText="1"/>
    </xf>
    <xf numFmtId="164" fontId="13" fillId="0" borderId="15" xfId="0" applyFont="1" applyBorder="1" applyAlignment="1">
      <alignment vertical="top" wrapText="1"/>
    </xf>
    <xf numFmtId="167" fontId="13" fillId="0" borderId="16" xfId="0" applyNumberFormat="1" applyFont="1" applyBorder="1" applyAlignment="1">
      <alignment vertical="top" wrapText="1"/>
    </xf>
    <xf numFmtId="164" fontId="6" fillId="0" borderId="17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vertical="center" wrapText="1"/>
    </xf>
    <xf numFmtId="167" fontId="6" fillId="0" borderId="19" xfId="0" applyNumberFormat="1" applyFont="1" applyBorder="1" applyAlignment="1">
      <alignment vertical="center" wrapText="1"/>
    </xf>
    <xf numFmtId="164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="60" zoomScaleNormal="60" zoomScaleSheetLayoutView="75" workbookViewId="0" topLeftCell="A28">
      <selection activeCell="D35" sqref="D35"/>
    </sheetView>
  </sheetViews>
  <sheetFormatPr defaultColWidth="8.796875" defaultRowHeight="15"/>
  <cols>
    <col min="1" max="1" width="3.3984375" style="0" customWidth="1"/>
    <col min="2" max="2" width="2.3984375" style="0" customWidth="1"/>
    <col min="3" max="3" width="33.5" style="0" customWidth="1"/>
    <col min="4" max="4" width="14.19921875" style="0" customWidth="1"/>
    <col min="5" max="5" width="13.19921875" style="0" customWidth="1"/>
    <col min="6" max="6" width="14" style="0" customWidth="1"/>
    <col min="7" max="7" width="7.5" style="0" customWidth="1"/>
    <col min="8" max="8" width="10.09765625" style="0" customWidth="1"/>
    <col min="11" max="11" width="14.3984375" style="0" customWidth="1"/>
  </cols>
  <sheetData>
    <row r="1" spans="1:7" ht="18" customHeight="1">
      <c r="A1" s="1"/>
      <c r="B1" s="2" t="s">
        <v>0</v>
      </c>
      <c r="C1" s="2"/>
      <c r="D1" s="2"/>
      <c r="E1" s="2"/>
      <c r="F1" s="2"/>
      <c r="G1" s="2"/>
    </row>
    <row r="2" spans="1:7" ht="18" customHeight="1">
      <c r="A2" s="1"/>
      <c r="B2" s="3" t="s">
        <v>1</v>
      </c>
      <c r="C2" s="3"/>
      <c r="D2" s="3"/>
      <c r="E2" s="3"/>
      <c r="F2" s="3"/>
      <c r="G2" s="3"/>
    </row>
    <row r="3" spans="1:7" ht="18" customHeight="1">
      <c r="A3" s="1"/>
      <c r="B3" s="3" t="s">
        <v>2</v>
      </c>
      <c r="C3" s="3"/>
      <c r="D3" s="3"/>
      <c r="E3" s="3"/>
      <c r="F3" s="3"/>
      <c r="G3" s="3"/>
    </row>
    <row r="4" spans="1:7" ht="19.5" customHeight="1">
      <c r="A4" s="1"/>
      <c r="B4" s="4" t="s">
        <v>3</v>
      </c>
      <c r="C4" s="4"/>
      <c r="D4" s="4"/>
      <c r="E4" s="4"/>
      <c r="F4" s="4"/>
      <c r="G4" s="4"/>
    </row>
    <row r="5" spans="1:7" ht="13.5" customHeight="1">
      <c r="A5" s="1"/>
      <c r="B5" s="1"/>
      <c r="C5" s="1"/>
      <c r="D5" s="1"/>
      <c r="E5" s="1"/>
      <c r="F5" s="5" t="s">
        <v>4</v>
      </c>
      <c r="G5" s="5"/>
    </row>
    <row r="6" spans="1:7" ht="35.25" customHeight="1">
      <c r="A6" s="6" t="s">
        <v>5</v>
      </c>
      <c r="B6" s="6"/>
      <c r="C6" s="7" t="s">
        <v>6</v>
      </c>
      <c r="D6" s="8" t="s">
        <v>7</v>
      </c>
      <c r="E6" s="8" t="s">
        <v>8</v>
      </c>
      <c r="F6" s="8" t="s">
        <v>9</v>
      </c>
      <c r="G6" s="9" t="s">
        <v>10</v>
      </c>
    </row>
    <row r="7" spans="1:8" s="14" customFormat="1" ht="12" customHeight="1">
      <c r="A7" s="10">
        <v>1</v>
      </c>
      <c r="B7" s="10"/>
      <c r="C7" s="10">
        <v>2</v>
      </c>
      <c r="D7" s="10">
        <v>3</v>
      </c>
      <c r="E7" s="11">
        <v>4</v>
      </c>
      <c r="F7" s="11">
        <v>5</v>
      </c>
      <c r="G7" s="12">
        <v>6</v>
      </c>
      <c r="H7" s="13"/>
    </row>
    <row r="8" spans="1:7" ht="17.25" customHeight="1">
      <c r="A8" s="15" t="s">
        <v>11</v>
      </c>
      <c r="B8" s="16"/>
      <c r="C8" s="17" t="s">
        <v>12</v>
      </c>
      <c r="D8" s="18">
        <f>SUM(D9,D10,D11,D12,D14,D16,D17)</f>
        <v>135320737</v>
      </c>
      <c r="E8" s="18">
        <f>SUM(E9,E10,E11,E12,E14,E16,E17)</f>
        <v>150166517</v>
      </c>
      <c r="F8" s="18">
        <f>SUM(F9,F10,F11,F12,F14,F16,F17)</f>
        <v>157078060</v>
      </c>
      <c r="G8" s="19">
        <f>F8/E8*100</f>
        <v>104.60258594131207</v>
      </c>
    </row>
    <row r="9" spans="1:8" ht="18" customHeight="1">
      <c r="A9" s="20"/>
      <c r="B9" s="21">
        <v>1</v>
      </c>
      <c r="C9" s="22" t="s">
        <v>13</v>
      </c>
      <c r="D9" s="23">
        <v>90348778</v>
      </c>
      <c r="E9" s="23">
        <f>150166517-E10-E11-E12-E14-E16-E17</f>
        <v>98019896</v>
      </c>
      <c r="F9" s="23">
        <f>157096923-5-18858-F10-F11-F12-F14-F16-F17</f>
        <v>104930034</v>
      </c>
      <c r="G9" s="24">
        <f aca="true" t="shared" si="0" ref="G9:G32">F9/E9*100</f>
        <v>107.04972998543072</v>
      </c>
      <c r="H9" s="25"/>
    </row>
    <row r="10" spans="1:7" ht="20.25" customHeight="1">
      <c r="A10" s="20"/>
      <c r="B10" s="21">
        <v>2</v>
      </c>
      <c r="C10" s="22" t="s">
        <v>14</v>
      </c>
      <c r="D10" s="26">
        <v>36628441</v>
      </c>
      <c r="E10" s="23">
        <f>36224500+36658+492361</f>
        <v>36753519</v>
      </c>
      <c r="F10" s="23">
        <f>36224500+36658+492361</f>
        <v>36753519</v>
      </c>
      <c r="G10" s="24">
        <f t="shared" si="0"/>
        <v>100</v>
      </c>
    </row>
    <row r="11" spans="1:7" ht="45.75" customHeight="1">
      <c r="A11" s="20"/>
      <c r="B11" s="21">
        <v>3</v>
      </c>
      <c r="C11" s="27" t="s">
        <v>15</v>
      </c>
      <c r="D11" s="28">
        <v>8000</v>
      </c>
      <c r="E11" s="23">
        <v>13000</v>
      </c>
      <c r="F11" s="23">
        <v>13000</v>
      </c>
      <c r="G11" s="24">
        <f t="shared" si="0"/>
        <v>100</v>
      </c>
    </row>
    <row r="12" spans="1:8" ht="31.5" customHeight="1">
      <c r="A12" s="20"/>
      <c r="B12" s="21">
        <v>4</v>
      </c>
      <c r="C12" s="22" t="s">
        <v>16</v>
      </c>
      <c r="D12" s="28">
        <v>2736054</v>
      </c>
      <c r="E12" s="23">
        <v>8690206</v>
      </c>
      <c r="F12" s="23">
        <v>8691611</v>
      </c>
      <c r="G12" s="24">
        <f t="shared" si="0"/>
        <v>100.01616762594581</v>
      </c>
      <c r="H12" s="25"/>
    </row>
    <row r="13" spans="1:8" ht="32.25" customHeight="1">
      <c r="A13" s="20"/>
      <c r="B13" s="21"/>
      <c r="C13" s="27" t="s">
        <v>17</v>
      </c>
      <c r="D13" s="28">
        <v>0</v>
      </c>
      <c r="E13" s="23">
        <v>32380</v>
      </c>
      <c r="F13" s="23">
        <v>32380</v>
      </c>
      <c r="G13" s="24">
        <f t="shared" si="0"/>
        <v>100</v>
      </c>
      <c r="H13" s="25"/>
    </row>
    <row r="14" spans="1:8" ht="32.25" customHeight="1">
      <c r="A14" s="20"/>
      <c r="B14" s="21">
        <v>5</v>
      </c>
      <c r="C14" s="27" t="s">
        <v>18</v>
      </c>
      <c r="D14" s="28">
        <v>3705742</v>
      </c>
      <c r="E14" s="23">
        <v>3736778</v>
      </c>
      <c r="F14" s="23">
        <v>3736778</v>
      </c>
      <c r="G14" s="24">
        <f t="shared" si="0"/>
        <v>100</v>
      </c>
      <c r="H14" s="25"/>
    </row>
    <row r="15" spans="1:8" ht="12.75">
      <c r="A15" s="20"/>
      <c r="B15" s="21"/>
      <c r="C15" s="27" t="s">
        <v>17</v>
      </c>
      <c r="D15" s="28">
        <v>30000</v>
      </c>
      <c r="E15" s="23">
        <v>18000</v>
      </c>
      <c r="F15" s="23">
        <v>18000</v>
      </c>
      <c r="G15" s="24">
        <f t="shared" si="0"/>
        <v>100</v>
      </c>
      <c r="H15" s="25"/>
    </row>
    <row r="16" spans="1:7" ht="31.5" customHeight="1">
      <c r="A16" s="20"/>
      <c r="B16" s="21">
        <v>6</v>
      </c>
      <c r="C16" s="22" t="s">
        <v>19</v>
      </c>
      <c r="D16" s="28">
        <v>1893722</v>
      </c>
      <c r="E16" s="23">
        <v>2112858</v>
      </c>
      <c r="F16" s="23">
        <v>2112858</v>
      </c>
      <c r="G16" s="24">
        <f t="shared" si="0"/>
        <v>100</v>
      </c>
    </row>
    <row r="17" spans="1:7" ht="12.75">
      <c r="A17" s="20"/>
      <c r="B17" s="21">
        <v>7</v>
      </c>
      <c r="C17" s="22" t="s">
        <v>20</v>
      </c>
      <c r="D17" s="28">
        <v>0</v>
      </c>
      <c r="E17" s="23">
        <v>840260</v>
      </c>
      <c r="F17" s="23">
        <v>840260</v>
      </c>
      <c r="G17" s="24">
        <f t="shared" si="0"/>
        <v>100</v>
      </c>
    </row>
    <row r="18" spans="1:7" ht="21.75" customHeight="1">
      <c r="A18" s="15" t="s">
        <v>21</v>
      </c>
      <c r="B18" s="29"/>
      <c r="C18" s="30" t="s">
        <v>22</v>
      </c>
      <c r="D18" s="18">
        <f>SUM(D19:D21)</f>
        <v>4062000</v>
      </c>
      <c r="E18" s="18">
        <f>SUM(E19:E21)</f>
        <v>8152526</v>
      </c>
      <c r="F18" s="18">
        <f>SUM(F19:F21)</f>
        <v>6546055</v>
      </c>
      <c r="G18" s="19">
        <f t="shared" si="0"/>
        <v>80.2948067874914</v>
      </c>
    </row>
    <row r="19" spans="1:7" ht="18.75" customHeight="1">
      <c r="A19" s="15"/>
      <c r="B19" s="21">
        <v>1</v>
      </c>
      <c r="C19" s="22" t="s">
        <v>23</v>
      </c>
      <c r="D19" s="28">
        <v>0</v>
      </c>
      <c r="E19" s="23">
        <v>1833524</v>
      </c>
      <c r="F19" s="23">
        <v>1833524</v>
      </c>
      <c r="G19" s="24">
        <f t="shared" si="0"/>
        <v>100</v>
      </c>
    </row>
    <row r="20" spans="1:7" ht="21" customHeight="1">
      <c r="A20" s="15"/>
      <c r="B20" s="21">
        <v>2</v>
      </c>
      <c r="C20" s="22" t="s">
        <v>24</v>
      </c>
      <c r="D20" s="28">
        <v>4062000</v>
      </c>
      <c r="E20" s="23">
        <f>6319002-E21</f>
        <v>6162000</v>
      </c>
      <c r="F20" s="23">
        <f>4712531-F21</f>
        <v>4555529</v>
      </c>
      <c r="G20" s="24">
        <f t="shared" si="0"/>
        <v>73.92938980850373</v>
      </c>
    </row>
    <row r="21" spans="1:7" ht="18.75" customHeight="1">
      <c r="A21" s="15"/>
      <c r="B21" s="31">
        <v>3</v>
      </c>
      <c r="C21" s="32" t="s">
        <v>25</v>
      </c>
      <c r="D21" s="33">
        <v>0</v>
      </c>
      <c r="E21" s="23">
        <v>157002</v>
      </c>
      <c r="F21" s="34">
        <v>157002</v>
      </c>
      <c r="G21" s="24">
        <f t="shared" si="0"/>
        <v>100</v>
      </c>
    </row>
    <row r="22" spans="1:7" ht="21" customHeight="1">
      <c r="A22" s="15" t="s">
        <v>26</v>
      </c>
      <c r="B22" s="29"/>
      <c r="C22" s="30" t="s">
        <v>27</v>
      </c>
      <c r="D22" s="18">
        <f>SUM(D23,D24,D25,D27,D29,D30)</f>
        <v>135610879</v>
      </c>
      <c r="E22" s="18">
        <f>SUM(E23,E24,E25,E27,E29,E30)</f>
        <v>154689043</v>
      </c>
      <c r="F22" s="18">
        <f>SUM(F23,F24,F25,F27,F29,F30)</f>
        <v>151418653</v>
      </c>
      <c r="G22" s="19">
        <f t="shared" si="0"/>
        <v>97.8858295735917</v>
      </c>
    </row>
    <row r="23" spans="1:7" ht="19.5" customHeight="1">
      <c r="A23" s="20"/>
      <c r="B23" s="21">
        <v>1</v>
      </c>
      <c r="C23" s="22" t="s">
        <v>13</v>
      </c>
      <c r="D23" s="23">
        <v>127267361</v>
      </c>
      <c r="E23" s="23">
        <f>154689043-E24-E25-E27-E29-E30</f>
        <v>139295941</v>
      </c>
      <c r="F23" s="23">
        <f>151418653-F24-F25-F27-F29-F30</f>
        <v>136076559</v>
      </c>
      <c r="G23" s="24">
        <f t="shared" si="0"/>
        <v>97.68881851338368</v>
      </c>
    </row>
    <row r="24" spans="1:7" ht="48" customHeight="1">
      <c r="A24" s="20"/>
      <c r="B24" s="21">
        <v>2</v>
      </c>
      <c r="C24" s="22" t="s">
        <v>28</v>
      </c>
      <c r="D24" s="28">
        <v>8000</v>
      </c>
      <c r="E24" s="23">
        <v>13000</v>
      </c>
      <c r="F24" s="34">
        <v>12970</v>
      </c>
      <c r="G24" s="24">
        <f t="shared" si="0"/>
        <v>99.76923076923076</v>
      </c>
    </row>
    <row r="25" spans="1:11" ht="21" customHeight="1">
      <c r="A25" s="20"/>
      <c r="B25" s="21">
        <v>3</v>
      </c>
      <c r="C25" s="22" t="s">
        <v>29</v>
      </c>
      <c r="D25" s="28">
        <v>2736054</v>
      </c>
      <c r="E25" s="23">
        <v>8690206</v>
      </c>
      <c r="F25" s="23">
        <v>8656652</v>
      </c>
      <c r="G25" s="24">
        <f t="shared" si="0"/>
        <v>99.61388717367574</v>
      </c>
      <c r="H25" s="25"/>
      <c r="K25" s="25"/>
    </row>
    <row r="26" spans="1:11" ht="30" customHeight="1">
      <c r="A26" s="20"/>
      <c r="B26" s="21"/>
      <c r="C26" s="27" t="s">
        <v>30</v>
      </c>
      <c r="D26" s="28">
        <v>0</v>
      </c>
      <c r="E26" s="23">
        <v>32380</v>
      </c>
      <c r="F26" s="23">
        <v>32380</v>
      </c>
      <c r="G26" s="24">
        <f t="shared" si="0"/>
        <v>100</v>
      </c>
      <c r="H26" s="25"/>
      <c r="K26" s="25"/>
    </row>
    <row r="27" spans="1:11" ht="20.25" customHeight="1">
      <c r="A27" s="20"/>
      <c r="B27" s="21">
        <v>4</v>
      </c>
      <c r="C27" s="22" t="s">
        <v>31</v>
      </c>
      <c r="D27" s="28">
        <v>3705742</v>
      </c>
      <c r="E27" s="23">
        <v>3736778</v>
      </c>
      <c r="F27" s="23">
        <v>3723957</v>
      </c>
      <c r="G27" s="24">
        <f t="shared" si="0"/>
        <v>99.65689693099242</v>
      </c>
      <c r="H27" s="25"/>
      <c r="K27" s="25"/>
    </row>
    <row r="28" spans="1:8" ht="30" customHeight="1">
      <c r="A28" s="20"/>
      <c r="B28" s="21"/>
      <c r="C28" s="27" t="s">
        <v>30</v>
      </c>
      <c r="D28" s="28">
        <v>30000</v>
      </c>
      <c r="E28" s="23">
        <v>18000</v>
      </c>
      <c r="F28" s="23">
        <v>17995</v>
      </c>
      <c r="G28" s="24">
        <f>F28/E28*100</f>
        <v>99.97222222222221</v>
      </c>
      <c r="H28" s="25"/>
    </row>
    <row r="29" spans="1:7" ht="21" customHeight="1">
      <c r="A29" s="20"/>
      <c r="B29" s="21">
        <v>5</v>
      </c>
      <c r="C29" s="22" t="s">
        <v>32</v>
      </c>
      <c r="D29" s="28">
        <v>1893722</v>
      </c>
      <c r="E29" s="23">
        <v>2112858</v>
      </c>
      <c r="F29" s="23">
        <v>2112850</v>
      </c>
      <c r="G29" s="24">
        <f t="shared" si="0"/>
        <v>99.9996213659413</v>
      </c>
    </row>
    <row r="30" spans="1:7" ht="21" customHeight="1">
      <c r="A30" s="20"/>
      <c r="B30" s="21">
        <v>6</v>
      </c>
      <c r="C30" s="22" t="s">
        <v>33</v>
      </c>
      <c r="D30" s="28">
        <v>0</v>
      </c>
      <c r="E30" s="23">
        <v>840260</v>
      </c>
      <c r="F30" s="23">
        <v>835665</v>
      </c>
      <c r="G30" s="24">
        <f t="shared" si="0"/>
        <v>99.45314545497823</v>
      </c>
    </row>
    <row r="31" spans="1:7" ht="18" customHeight="1">
      <c r="A31" s="15" t="s">
        <v>34</v>
      </c>
      <c r="B31" s="29"/>
      <c r="C31" s="30" t="s">
        <v>35</v>
      </c>
      <c r="D31" s="18">
        <f>SUM(D32)</f>
        <v>3771858</v>
      </c>
      <c r="E31" s="35">
        <f>SUM(E32)</f>
        <v>3630000</v>
      </c>
      <c r="F31" s="35">
        <f>SUM(F32)</f>
        <v>3630000</v>
      </c>
      <c r="G31" s="19">
        <f t="shared" si="0"/>
        <v>100</v>
      </c>
    </row>
    <row r="32" spans="1:7" ht="21" customHeight="1">
      <c r="A32" s="20"/>
      <c r="B32" s="21">
        <v>1</v>
      </c>
      <c r="C32" s="22" t="s">
        <v>36</v>
      </c>
      <c r="D32" s="28">
        <v>3771858</v>
      </c>
      <c r="E32" s="23">
        <v>3630000</v>
      </c>
      <c r="F32" s="23">
        <v>3630000</v>
      </c>
      <c r="G32" s="24">
        <f t="shared" si="0"/>
        <v>100</v>
      </c>
    </row>
    <row r="35" spans="4:6" ht="12.75">
      <c r="D35" s="36"/>
      <c r="E35" s="36"/>
      <c r="F35" s="36"/>
    </row>
    <row r="36" ht="12.75">
      <c r="F36" s="36"/>
    </row>
  </sheetData>
  <sheetProtection selectLockedCells="1" selectUnlockedCells="1"/>
  <mergeCells count="7">
    <mergeCell ref="B1:G1"/>
    <mergeCell ref="B2:G2"/>
    <mergeCell ref="B3:G3"/>
    <mergeCell ref="B4:G4"/>
    <mergeCell ref="F5:G5"/>
    <mergeCell ref="A6:B6"/>
    <mergeCell ref="A7:B7"/>
  </mergeCells>
  <printOptions horizontalCentered="1"/>
  <pageMargins left="0.27569444444444446" right="0.27569444444444446" top="0.5118055555555555" bottom="0.708333333333333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80" workbookViewId="0" topLeftCell="A19">
      <selection activeCell="E31" sqref="E31"/>
    </sheetView>
  </sheetViews>
  <sheetFormatPr defaultColWidth="8.796875" defaultRowHeight="15"/>
  <cols>
    <col min="1" max="1" width="11.5" style="37" customWidth="1"/>
    <col min="2" max="2" width="33.3984375" style="37" customWidth="1"/>
    <col min="3" max="3" width="11.8984375" style="38" customWidth="1"/>
    <col min="4" max="4" width="12.59765625" style="37" customWidth="1"/>
    <col min="5" max="5" width="12.5" style="37" customWidth="1"/>
    <col min="6" max="6" width="7" style="37" customWidth="1"/>
    <col min="7" max="16384" width="9.09765625" style="37" customWidth="1"/>
  </cols>
  <sheetData>
    <row r="1" spans="1:6" ht="17.25" customHeight="1">
      <c r="A1" s="39" t="s">
        <v>37</v>
      </c>
      <c r="B1" s="39"/>
      <c r="C1" s="39"/>
      <c r="D1" s="39"/>
      <c r="E1" s="39"/>
      <c r="F1" s="39"/>
    </row>
    <row r="2" spans="1:6" ht="36" customHeight="1">
      <c r="A2" s="40" t="s">
        <v>38</v>
      </c>
      <c r="B2" s="40"/>
      <c r="C2" s="40"/>
      <c r="D2" s="40"/>
      <c r="E2" s="40"/>
      <c r="F2" s="40"/>
    </row>
    <row r="3" spans="1:6" ht="33.75" customHeight="1">
      <c r="A3" s="41" t="s">
        <v>39</v>
      </c>
      <c r="B3" s="41"/>
      <c r="C3" s="41"/>
      <c r="D3" s="41"/>
      <c r="E3" s="41"/>
      <c r="F3" s="41"/>
    </row>
    <row r="4" spans="1:6" ht="17.25" customHeight="1">
      <c r="A4" s="42" t="s">
        <v>4</v>
      </c>
      <c r="B4" s="42"/>
      <c r="C4" s="42"/>
      <c r="D4" s="42"/>
      <c r="E4" s="42"/>
      <c r="F4" s="42"/>
    </row>
    <row r="5" spans="1:6" ht="41.25" customHeight="1">
      <c r="A5" s="8" t="s">
        <v>40</v>
      </c>
      <c r="B5" s="8" t="s">
        <v>41</v>
      </c>
      <c r="C5" s="43" t="s">
        <v>42</v>
      </c>
      <c r="D5" s="8" t="s">
        <v>8</v>
      </c>
      <c r="E5" s="8" t="s">
        <v>43</v>
      </c>
      <c r="F5" s="8" t="s">
        <v>44</v>
      </c>
    </row>
    <row r="6" spans="1:6" ht="14.25" customHeight="1">
      <c r="A6" s="44">
        <v>1</v>
      </c>
      <c r="B6" s="44">
        <v>2</v>
      </c>
      <c r="C6" s="44">
        <v>3</v>
      </c>
      <c r="D6" s="44">
        <v>4</v>
      </c>
      <c r="E6" s="45">
        <v>5</v>
      </c>
      <c r="F6" s="45">
        <v>6</v>
      </c>
    </row>
    <row r="7" spans="1:6" s="48" customFormat="1" ht="26.25" customHeight="1">
      <c r="A7" s="8" t="s">
        <v>45</v>
      </c>
      <c r="B7" s="8"/>
      <c r="C7" s="46">
        <f>SUM(C8:C27)</f>
        <v>94410778</v>
      </c>
      <c r="D7" s="46">
        <f>SUM(D8:D27)</f>
        <v>106172422</v>
      </c>
      <c r="E7" s="46">
        <f>SUM(E8:E27)</f>
        <v>111476089</v>
      </c>
      <c r="F7" s="47">
        <f aca="true" t="shared" si="0" ref="F7:F27">E7/D7*100</f>
        <v>104.99533391072117</v>
      </c>
    </row>
    <row r="8" spans="1:6" s="48" customFormat="1" ht="26.25" customHeight="1">
      <c r="A8" s="49" t="s">
        <v>46</v>
      </c>
      <c r="B8" s="22" t="s">
        <v>47</v>
      </c>
      <c r="C8" s="50">
        <v>0</v>
      </c>
      <c r="D8" s="23">
        <v>0</v>
      </c>
      <c r="E8" s="23">
        <v>600</v>
      </c>
      <c r="F8" s="51">
        <v>0</v>
      </c>
    </row>
    <row r="9" spans="1:6" s="48" customFormat="1" ht="26.25" customHeight="1">
      <c r="A9" s="49" t="s">
        <v>48</v>
      </c>
      <c r="B9" s="22" t="s">
        <v>49</v>
      </c>
      <c r="C9" s="50">
        <v>0</v>
      </c>
      <c r="D9" s="23">
        <v>900</v>
      </c>
      <c r="E9" s="23">
        <v>900</v>
      </c>
      <c r="F9" s="51">
        <f t="shared" si="0"/>
        <v>100</v>
      </c>
    </row>
    <row r="10" spans="1:9" s="48" customFormat="1" ht="28.5" customHeight="1">
      <c r="A10" s="52">
        <v>600</v>
      </c>
      <c r="B10" s="27" t="s">
        <v>50</v>
      </c>
      <c r="C10" s="50">
        <v>0</v>
      </c>
      <c r="D10" s="53">
        <v>357500</v>
      </c>
      <c r="E10" s="53">
        <v>393198</v>
      </c>
      <c r="F10" s="51">
        <f t="shared" si="0"/>
        <v>109.98545454545454</v>
      </c>
      <c r="I10" s="48" t="s">
        <v>51</v>
      </c>
    </row>
    <row r="11" spans="1:8" s="57" customFormat="1" ht="24.75" customHeight="1">
      <c r="A11" s="54">
        <v>700</v>
      </c>
      <c r="B11" s="55" t="s">
        <v>52</v>
      </c>
      <c r="C11" s="56">
        <v>10723000</v>
      </c>
      <c r="D11" s="53">
        <f>8821884-32384</f>
        <v>8789500</v>
      </c>
      <c r="E11" s="53">
        <f>8496702-32384-15693</f>
        <v>8448625</v>
      </c>
      <c r="F11" s="51">
        <f t="shared" si="0"/>
        <v>96.12179304852381</v>
      </c>
      <c r="H11" s="58"/>
    </row>
    <row r="12" spans="1:6" s="57" customFormat="1" ht="28.5" customHeight="1">
      <c r="A12" s="59">
        <v>710</v>
      </c>
      <c r="B12" s="55" t="s">
        <v>53</v>
      </c>
      <c r="C12" s="50">
        <v>4000</v>
      </c>
      <c r="D12" s="53">
        <f>307859-286859-6000</f>
        <v>15000</v>
      </c>
      <c r="E12" s="53">
        <f>310169-286859-6000</f>
        <v>17310</v>
      </c>
      <c r="F12" s="51">
        <f t="shared" si="0"/>
        <v>115.39999999999999</v>
      </c>
    </row>
    <row r="13" spans="1:6" s="65" customFormat="1" ht="28.5" customHeight="1">
      <c r="A13" s="60">
        <v>750</v>
      </c>
      <c r="B13" s="61" t="s">
        <v>54</v>
      </c>
      <c r="C13" s="62">
        <v>1143400</v>
      </c>
      <c r="D13" s="63">
        <f>1744111-224091-197500</f>
        <v>1322520</v>
      </c>
      <c r="E13" s="63">
        <f>2355042-224091-197500</f>
        <v>1933451</v>
      </c>
      <c r="F13" s="64">
        <f t="shared" si="0"/>
        <v>146.19446208752987</v>
      </c>
    </row>
    <row r="14" spans="1:6" s="65" customFormat="1" ht="36" customHeight="1">
      <c r="A14" s="66">
        <v>754</v>
      </c>
      <c r="B14" s="55" t="s">
        <v>55</v>
      </c>
      <c r="C14" s="56">
        <v>150000</v>
      </c>
      <c r="D14" s="23">
        <f>2682478-2537478</f>
        <v>145000</v>
      </c>
      <c r="E14" s="23">
        <f>2683790-2537478</f>
        <v>146312</v>
      </c>
      <c r="F14" s="67">
        <f t="shared" si="0"/>
        <v>100.90482758620689</v>
      </c>
    </row>
    <row r="15" spans="1:6" s="65" customFormat="1" ht="60" customHeight="1">
      <c r="A15" s="54">
        <v>756</v>
      </c>
      <c r="B15" s="55" t="s">
        <v>56</v>
      </c>
      <c r="C15" s="56">
        <v>76123698</v>
      </c>
      <c r="D15" s="23">
        <v>81948636</v>
      </c>
      <c r="E15" s="23">
        <v>88410123</v>
      </c>
      <c r="F15" s="67">
        <f t="shared" si="0"/>
        <v>107.8848011576422</v>
      </c>
    </row>
    <row r="16" spans="1:8" s="65" customFormat="1" ht="24.75" customHeight="1">
      <c r="A16" s="54">
        <v>758</v>
      </c>
      <c r="B16" s="55" t="s">
        <v>57</v>
      </c>
      <c r="C16" s="56">
        <v>301000</v>
      </c>
      <c r="D16" s="23">
        <f>36928082-36224500-36658-492361</f>
        <v>174563</v>
      </c>
      <c r="E16" s="23">
        <f>37068560-36224500-36658-492361-5+15693-110000</f>
        <v>220729</v>
      </c>
      <c r="F16" s="67">
        <f t="shared" si="0"/>
        <v>126.44661239781627</v>
      </c>
      <c r="H16" s="68"/>
    </row>
    <row r="17" spans="1:7" s="57" customFormat="1" ht="26.25" customHeight="1">
      <c r="A17" s="66">
        <v>801</v>
      </c>
      <c r="B17" s="55" t="s">
        <v>58</v>
      </c>
      <c r="C17" s="56">
        <v>1444200</v>
      </c>
      <c r="D17" s="23">
        <f>1590486-12497-12570</f>
        <v>1565419</v>
      </c>
      <c r="E17" s="23">
        <f>1668068-12497-12570</f>
        <v>1643001</v>
      </c>
      <c r="F17" s="67">
        <f t="shared" si="0"/>
        <v>104.95598941880738</v>
      </c>
      <c r="G17" s="69"/>
    </row>
    <row r="18" spans="1:7" ht="24.75" customHeight="1">
      <c r="A18" s="66">
        <v>851</v>
      </c>
      <c r="B18" s="70" t="s">
        <v>59</v>
      </c>
      <c r="C18" s="56">
        <v>55000</v>
      </c>
      <c r="D18" s="23">
        <f>1148193-626502</f>
        <v>521691</v>
      </c>
      <c r="E18" s="23">
        <f>1124886-626502</f>
        <v>498384</v>
      </c>
      <c r="F18" s="67">
        <f t="shared" si="0"/>
        <v>95.5324128650868</v>
      </c>
      <c r="G18" s="71"/>
    </row>
    <row r="19" spans="1:8" s="57" customFormat="1" ht="25.5" customHeight="1">
      <c r="A19" s="66">
        <v>852</v>
      </c>
      <c r="B19" s="55" t="s">
        <v>60</v>
      </c>
      <c r="C19" s="56">
        <v>404480</v>
      </c>
      <c r="D19" s="23">
        <f>11066730-7812276-2111356-5000-7000-409130-335338-70725</f>
        <v>315905</v>
      </c>
      <c r="E19" s="23">
        <f>11100143-7812276-2111356-5000-7000-409130-335338-70725-18858</f>
        <v>330460</v>
      </c>
      <c r="F19" s="67">
        <f t="shared" si="0"/>
        <v>104.6073977936405</v>
      </c>
      <c r="G19" s="69"/>
      <c r="H19" s="69"/>
    </row>
    <row r="20" spans="1:7" s="57" customFormat="1" ht="31.5" customHeight="1">
      <c r="A20" s="66">
        <v>853</v>
      </c>
      <c r="B20" s="70" t="s">
        <v>61</v>
      </c>
      <c r="C20" s="56">
        <v>0</v>
      </c>
      <c r="D20" s="23">
        <f>179155-51055</f>
        <v>128100</v>
      </c>
      <c r="E20" s="23">
        <f>188640-51055</f>
        <v>137585</v>
      </c>
      <c r="F20" s="67">
        <f t="shared" si="0"/>
        <v>107.40437158469945</v>
      </c>
      <c r="G20" s="69"/>
    </row>
    <row r="21" spans="1:6" s="72" customFormat="1" ht="28.5" customHeight="1">
      <c r="A21" s="66">
        <v>854</v>
      </c>
      <c r="B21" s="70" t="s">
        <v>62</v>
      </c>
      <c r="C21" s="56">
        <v>0</v>
      </c>
      <c r="D21" s="23">
        <f>111264-1502</f>
        <v>109762</v>
      </c>
      <c r="E21" s="23">
        <f>111370-1502</f>
        <v>109868</v>
      </c>
      <c r="F21" s="67">
        <f t="shared" si="0"/>
        <v>100.09657258431879</v>
      </c>
    </row>
    <row r="22" spans="1:8" s="72" customFormat="1" ht="32.25" customHeight="1">
      <c r="A22" s="60">
        <v>900</v>
      </c>
      <c r="B22" s="73" t="s">
        <v>63</v>
      </c>
      <c r="C22" s="74">
        <v>0</v>
      </c>
      <c r="D22" s="63">
        <f>964917-457017</f>
        <v>507900</v>
      </c>
      <c r="E22" s="63">
        <f>854917-457017+110000</f>
        <v>507900</v>
      </c>
      <c r="F22" s="67">
        <f t="shared" si="0"/>
        <v>100</v>
      </c>
      <c r="H22" s="75"/>
    </row>
    <row r="23" spans="1:6" ht="31.5" customHeight="1">
      <c r="A23" s="76">
        <v>921</v>
      </c>
      <c r="B23" s="77" t="s">
        <v>64</v>
      </c>
      <c r="C23" s="78">
        <v>0</v>
      </c>
      <c r="D23" s="79">
        <v>87500</v>
      </c>
      <c r="E23" s="79">
        <v>88056</v>
      </c>
      <c r="F23" s="67">
        <f t="shared" si="0"/>
        <v>100.63542857142858</v>
      </c>
    </row>
    <row r="24" spans="1:6" ht="30.75" customHeight="1">
      <c r="A24" s="80">
        <v>926</v>
      </c>
      <c r="B24" s="77" t="s">
        <v>65</v>
      </c>
      <c r="C24" s="78">
        <v>0</v>
      </c>
      <c r="D24" s="79">
        <v>2030000</v>
      </c>
      <c r="E24" s="79">
        <v>2043532</v>
      </c>
      <c r="F24" s="67">
        <f t="shared" si="0"/>
        <v>100.66660098522166</v>
      </c>
    </row>
    <row r="25" spans="1:6" ht="30.75" customHeight="1">
      <c r="A25" s="81" t="s">
        <v>66</v>
      </c>
      <c r="B25" s="82" t="s">
        <v>23</v>
      </c>
      <c r="C25" s="56">
        <v>0</v>
      </c>
      <c r="D25" s="23">
        <v>1833524</v>
      </c>
      <c r="E25" s="23">
        <v>1833524</v>
      </c>
      <c r="F25" s="67">
        <f t="shared" si="0"/>
        <v>100</v>
      </c>
    </row>
    <row r="26" spans="1:6" ht="28.5" customHeight="1">
      <c r="A26" s="81" t="s">
        <v>66</v>
      </c>
      <c r="B26" s="82" t="s">
        <v>67</v>
      </c>
      <c r="C26" s="56">
        <v>0</v>
      </c>
      <c r="D26" s="23">
        <v>157002</v>
      </c>
      <c r="E26" s="23">
        <v>157002</v>
      </c>
      <c r="F26" s="67">
        <f t="shared" si="0"/>
        <v>100</v>
      </c>
    </row>
    <row r="27" spans="1:6" ht="30" customHeight="1">
      <c r="A27" s="81" t="s">
        <v>66</v>
      </c>
      <c r="B27" s="82" t="s">
        <v>24</v>
      </c>
      <c r="C27" s="56">
        <v>4062000</v>
      </c>
      <c r="D27" s="56">
        <f>6319002-D26</f>
        <v>6162000</v>
      </c>
      <c r="E27" s="56">
        <f>4712531-E26</f>
        <v>4555529</v>
      </c>
      <c r="F27" s="67">
        <f t="shared" si="0"/>
        <v>73.92938980850373</v>
      </c>
    </row>
    <row r="29" spans="4:5" ht="12.75">
      <c r="D29" s="38"/>
      <c r="E29" s="38"/>
    </row>
    <row r="30" spans="4:5" ht="12.75">
      <c r="D30" s="38"/>
      <c r="E30" s="38"/>
    </row>
    <row r="32" spans="4:6" ht="12.75">
      <c r="D32" s="38"/>
      <c r="E32" s="38"/>
      <c r="F32" s="38"/>
    </row>
    <row r="33" spans="4:5" ht="12.75">
      <c r="D33" s="38"/>
      <c r="E33" s="38"/>
    </row>
  </sheetData>
  <sheetProtection selectLockedCells="1" selectUnlockedCells="1"/>
  <mergeCells count="5">
    <mergeCell ref="A1:F1"/>
    <mergeCell ref="A2:F2"/>
    <mergeCell ref="A3:F3"/>
    <mergeCell ref="A4:F4"/>
    <mergeCell ref="A7:B7"/>
  </mergeCells>
  <printOptions horizontalCentered="1"/>
  <pageMargins left="0.45" right="0.3541666666666667" top="0.5701388888888889" bottom="0.4597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36" sqref="F36"/>
    </sheetView>
  </sheetViews>
  <sheetFormatPr defaultColWidth="8.796875" defaultRowHeight="15"/>
  <cols>
    <col min="1" max="1" width="9.8984375" style="0" customWidth="1"/>
    <col min="2" max="2" width="10.3984375" style="0" customWidth="1"/>
    <col min="3" max="3" width="15.8984375" style="0" customWidth="1"/>
    <col min="4" max="4" width="17.3984375" style="0" customWidth="1"/>
    <col min="5" max="5" width="11.69921875" style="0" customWidth="1"/>
  </cols>
  <sheetData>
    <row r="1" spans="1:6" ht="12.75">
      <c r="A1" s="83"/>
      <c r="B1" s="83"/>
      <c r="C1" s="83"/>
      <c r="D1" s="83"/>
      <c r="E1" s="83" t="s">
        <v>68</v>
      </c>
      <c r="F1" s="83"/>
    </row>
    <row r="2" spans="1:5" ht="12.75">
      <c r="A2" s="1"/>
      <c r="B2" s="1"/>
      <c r="C2" s="1"/>
      <c r="D2" s="1"/>
      <c r="E2" s="1"/>
    </row>
    <row r="3" spans="1:5" ht="51" customHeight="1">
      <c r="A3" s="84" t="s">
        <v>69</v>
      </c>
      <c r="B3" s="84"/>
      <c r="C3" s="84"/>
      <c r="D3" s="84"/>
      <c r="E3" s="84"/>
    </row>
    <row r="4" spans="1:5" ht="12" customHeight="1">
      <c r="A4" s="85"/>
      <c r="B4" s="85"/>
      <c r="C4" s="85"/>
      <c r="D4" s="85"/>
      <c r="E4" s="85"/>
    </row>
    <row r="5" spans="1:5" ht="12.75" customHeight="1">
      <c r="A5" s="85"/>
      <c r="B5" s="85"/>
      <c r="C5" s="85"/>
      <c r="D5" s="85"/>
      <c r="E5" s="86" t="s">
        <v>4</v>
      </c>
    </row>
    <row r="6" spans="1:5" s="90" customFormat="1" ht="36" customHeight="1">
      <c r="A6" s="87" t="s">
        <v>70</v>
      </c>
      <c r="B6" s="87"/>
      <c r="C6" s="88" t="s">
        <v>8</v>
      </c>
      <c r="D6" s="88" t="s">
        <v>71</v>
      </c>
      <c r="E6" s="89" t="s">
        <v>72</v>
      </c>
    </row>
    <row r="7" spans="1:5" s="93" customFormat="1" ht="12.75">
      <c r="A7" s="91" t="s">
        <v>40</v>
      </c>
      <c r="B7" s="92" t="s">
        <v>73</v>
      </c>
      <c r="C7" s="88"/>
      <c r="D7" s="88"/>
      <c r="E7" s="89"/>
    </row>
    <row r="8" spans="1:5" s="97" customFormat="1" ht="12.75">
      <c r="A8" s="94">
        <v>1</v>
      </c>
      <c r="B8" s="95">
        <v>2</v>
      </c>
      <c r="C8" s="95">
        <v>3</v>
      </c>
      <c r="D8" s="95">
        <v>4</v>
      </c>
      <c r="E8" s="96">
        <v>5</v>
      </c>
    </row>
    <row r="9" spans="1:5" ht="12.75">
      <c r="A9" s="98"/>
      <c r="B9" s="99"/>
      <c r="C9" s="99"/>
      <c r="D9" s="99"/>
      <c r="E9" s="100"/>
    </row>
    <row r="10" spans="1:5" s="106" customFormat="1" ht="12.75">
      <c r="A10" s="101">
        <v>700</v>
      </c>
      <c r="B10" s="102"/>
      <c r="C10" s="103">
        <f>SUM(C11)</f>
        <v>457558</v>
      </c>
      <c r="D10" s="104">
        <f>SUM(D11)</f>
        <v>1677112</v>
      </c>
      <c r="E10" s="105">
        <f>D10/C10*100</f>
        <v>366.53539004891184</v>
      </c>
    </row>
    <row r="11" spans="1:5" s="110" customFormat="1" ht="12.75">
      <c r="A11" s="98"/>
      <c r="B11" s="107">
        <v>70005</v>
      </c>
      <c r="C11" s="108">
        <v>457558</v>
      </c>
      <c r="D11" s="108">
        <v>1677112</v>
      </c>
      <c r="E11" s="109">
        <f>D11/C11*100</f>
        <v>366.53539004891184</v>
      </c>
    </row>
    <row r="12" spans="1:5" ht="12.75">
      <c r="A12" s="98"/>
      <c r="B12" s="107"/>
      <c r="C12" s="99"/>
      <c r="D12" s="99"/>
      <c r="E12" s="109"/>
    </row>
    <row r="13" spans="1:5" s="106" customFormat="1" ht="12.75">
      <c r="A13" s="101">
        <v>710</v>
      </c>
      <c r="B13" s="102"/>
      <c r="C13" s="111">
        <f>SUM(C14)</f>
        <v>500</v>
      </c>
      <c r="D13" s="103">
        <f>SUM(D14)</f>
        <v>30000</v>
      </c>
      <c r="E13" s="105">
        <f>D13/C13*100</f>
        <v>6000</v>
      </c>
    </row>
    <row r="14" spans="1:5" s="110" customFormat="1" ht="12.75">
      <c r="A14" s="98"/>
      <c r="B14" s="107">
        <v>71015</v>
      </c>
      <c r="C14" s="99">
        <v>500</v>
      </c>
      <c r="D14" s="108">
        <v>30000</v>
      </c>
      <c r="E14" s="109">
        <f>D14/C14*100</f>
        <v>6000</v>
      </c>
    </row>
    <row r="15" spans="1:5" s="110" customFormat="1" ht="12.75">
      <c r="A15" s="98"/>
      <c r="B15" s="107"/>
      <c r="C15" s="99"/>
      <c r="D15" s="99"/>
      <c r="E15" s="109"/>
    </row>
    <row r="16" spans="1:5" s="106" customFormat="1" ht="12.75">
      <c r="A16" s="101">
        <v>750</v>
      </c>
      <c r="B16" s="102"/>
      <c r="C16" s="103">
        <f>SUM(C17)</f>
        <v>175300</v>
      </c>
      <c r="D16" s="103">
        <f>SUM(D17)</f>
        <v>299695</v>
      </c>
      <c r="E16" s="105">
        <f>D16/C16*100</f>
        <v>170.96120935539076</v>
      </c>
    </row>
    <row r="17" spans="1:5" s="110" customFormat="1" ht="12.75">
      <c r="A17" s="98"/>
      <c r="B17" s="107">
        <v>75011</v>
      </c>
      <c r="C17" s="108">
        <v>175300</v>
      </c>
      <c r="D17" s="108">
        <v>299695</v>
      </c>
      <c r="E17" s="109">
        <f>D17/C17*100</f>
        <v>170.96120935539076</v>
      </c>
    </row>
    <row r="18" spans="1:5" s="110" customFormat="1" ht="12.75">
      <c r="A18" s="98"/>
      <c r="B18" s="107"/>
      <c r="C18" s="99"/>
      <c r="D18" s="99"/>
      <c r="E18" s="109"/>
    </row>
    <row r="19" spans="1:5" s="110" customFormat="1" ht="12.75">
      <c r="A19" s="101">
        <v>754</v>
      </c>
      <c r="B19" s="102"/>
      <c r="C19" s="103">
        <f>SUM(C20)</f>
        <v>1000</v>
      </c>
      <c r="D19" s="103">
        <f>SUM(D20)</f>
        <v>1160</v>
      </c>
      <c r="E19" s="105">
        <f>D19/C19*100</f>
        <v>115.99999999999999</v>
      </c>
    </row>
    <row r="20" spans="1:5" s="110" customFormat="1" ht="12.75">
      <c r="A20" s="98"/>
      <c r="B20" s="107">
        <v>75411</v>
      </c>
      <c r="C20" s="108">
        <v>1000</v>
      </c>
      <c r="D20" s="108">
        <v>1160</v>
      </c>
      <c r="E20" s="109">
        <f>D20/C20*100</f>
        <v>115.99999999999999</v>
      </c>
    </row>
    <row r="21" spans="1:5" s="110" customFormat="1" ht="12.75">
      <c r="A21" s="98"/>
      <c r="B21" s="107"/>
      <c r="C21" s="99"/>
      <c r="D21" s="99"/>
      <c r="E21" s="109"/>
    </row>
    <row r="22" spans="1:5" s="106" customFormat="1" ht="12.75">
      <c r="A22" s="101">
        <v>852</v>
      </c>
      <c r="B22" s="102"/>
      <c r="C22" s="111">
        <f>SUM(C23:C29)</f>
        <v>0</v>
      </c>
      <c r="D22" s="103">
        <f>SUM(D23:D29)</f>
        <v>14006</v>
      </c>
      <c r="E22" s="105">
        <v>0</v>
      </c>
    </row>
    <row r="23" spans="1:5" s="110" customFormat="1" ht="12.75">
      <c r="A23" s="98"/>
      <c r="B23" s="107">
        <v>85201</v>
      </c>
      <c r="C23" s="99">
        <v>0</v>
      </c>
      <c r="D23" s="108">
        <v>144</v>
      </c>
      <c r="E23" s="109">
        <v>0</v>
      </c>
    </row>
    <row r="24" spans="1:5" s="110" customFormat="1" ht="12.75">
      <c r="A24" s="98"/>
      <c r="B24" s="107">
        <v>85202</v>
      </c>
      <c r="C24" s="99">
        <v>0</v>
      </c>
      <c r="D24" s="108">
        <v>134</v>
      </c>
      <c r="E24" s="109">
        <v>0</v>
      </c>
    </row>
    <row r="25" spans="1:5" s="110" customFormat="1" ht="12.75">
      <c r="A25" s="98"/>
      <c r="B25" s="107">
        <v>85204</v>
      </c>
      <c r="C25" s="99">
        <v>0</v>
      </c>
      <c r="D25" s="108">
        <v>4009</v>
      </c>
      <c r="E25" s="109">
        <v>0</v>
      </c>
    </row>
    <row r="26" spans="1:5" s="110" customFormat="1" ht="12.75">
      <c r="A26" s="98"/>
      <c r="B26" s="107">
        <v>85212</v>
      </c>
      <c r="C26" s="99">
        <v>0</v>
      </c>
      <c r="D26" s="108">
        <v>955</v>
      </c>
      <c r="E26" s="109">
        <v>0</v>
      </c>
    </row>
    <row r="27" spans="1:5" s="110" customFormat="1" ht="12.75">
      <c r="A27" s="98"/>
      <c r="B27" s="107">
        <v>85214</v>
      </c>
      <c r="C27" s="99">
        <v>0</v>
      </c>
      <c r="D27" s="108">
        <v>8652</v>
      </c>
      <c r="E27" s="109">
        <v>0</v>
      </c>
    </row>
    <row r="28" spans="1:5" s="110" customFormat="1" ht="12.75">
      <c r="A28" s="98"/>
      <c r="B28" s="107">
        <v>85216</v>
      </c>
      <c r="C28" s="99">
        <v>0</v>
      </c>
      <c r="D28" s="108">
        <v>42</v>
      </c>
      <c r="E28" s="109">
        <v>0</v>
      </c>
    </row>
    <row r="29" spans="1:5" s="110" customFormat="1" ht="12.75">
      <c r="A29" s="98"/>
      <c r="B29" s="107">
        <v>85219</v>
      </c>
      <c r="C29" s="99">
        <v>0</v>
      </c>
      <c r="D29" s="108">
        <v>70</v>
      </c>
      <c r="E29" s="109">
        <v>0</v>
      </c>
    </row>
    <row r="30" spans="1:5" s="110" customFormat="1" ht="12.75">
      <c r="A30" s="98"/>
      <c r="B30" s="107"/>
      <c r="C30" s="99"/>
      <c r="D30" s="108"/>
      <c r="E30" s="109"/>
    </row>
    <row r="31" spans="1:5" s="110" customFormat="1" ht="12.75">
      <c r="A31" s="112"/>
      <c r="B31" s="113"/>
      <c r="C31" s="113"/>
      <c r="D31" s="113"/>
      <c r="E31" s="114"/>
    </row>
    <row r="32" spans="1:5" s="118" customFormat="1" ht="24.75" customHeight="1">
      <c r="A32" s="115" t="s">
        <v>74</v>
      </c>
      <c r="B32" s="115"/>
      <c r="C32" s="116">
        <f>SUM(C9:C31)/2</f>
        <v>634358</v>
      </c>
      <c r="D32" s="116">
        <f>SUM(D9:D31)/2</f>
        <v>2021973</v>
      </c>
      <c r="E32" s="117">
        <f>D32/C32*100</f>
        <v>318.7432017882647</v>
      </c>
    </row>
    <row r="34" spans="3:4" ht="12.75">
      <c r="C34" s="25"/>
      <c r="D34" s="25"/>
    </row>
    <row r="35" spans="3:4" ht="12.75">
      <c r="C35" s="25"/>
      <c r="D35" s="25"/>
    </row>
    <row r="36" ht="12.75">
      <c r="C36" s="25"/>
    </row>
  </sheetData>
  <sheetProtection selectLockedCells="1" selectUnlockedCells="1"/>
  <mergeCells count="6">
    <mergeCell ref="A3:E3"/>
    <mergeCell ref="A6:B6"/>
    <mergeCell ref="C6:C7"/>
    <mergeCell ref="D6:D7"/>
    <mergeCell ref="E6:E7"/>
    <mergeCell ref="A32:B32"/>
  </mergeCells>
  <printOptions horizontalCentered="1"/>
  <pageMargins left="1.3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Opisówka 2002</dc:title>
  <dc:subject>Zał. 1 i 3</dc:subject>
  <dc:creator>Lidia Łazarczyk</dc:creator>
  <cp:keywords/>
  <dc:description/>
  <cp:lastModifiedBy>Agnieszka</cp:lastModifiedBy>
  <cp:lastPrinted>2005-04-01T06:39:46Z</cp:lastPrinted>
  <dcterms:created xsi:type="dcterms:W3CDTF">2000-09-27T10:14:28Z</dcterms:created>
  <dcterms:modified xsi:type="dcterms:W3CDTF">2005-04-07T10:10:42Z</dcterms:modified>
  <cp:category/>
  <cp:version/>
  <cp:contentType/>
  <cp:contentStatus/>
</cp:coreProperties>
</file>