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Zał.5-Wyd" sheetId="1" r:id="rId1"/>
    <sheet name="Zał.5-Dot" sheetId="2" r:id="rId2"/>
    <sheet name="Zal.6-Wyd" sheetId="3" r:id="rId3"/>
    <sheet name="Zał.6-Dot" sheetId="4" r:id="rId4"/>
    <sheet name="Zał.7-Wyd" sheetId="5" r:id="rId5"/>
    <sheet name="Zal.7-Dot" sheetId="6" r:id="rId6"/>
  </sheets>
  <definedNames>
    <definedName name="_xlnm.Print_Area" localSheetId="2">'Zal.6-Wyd'!$A$1:$J$50</definedName>
    <definedName name="_xlnm.Print_Titles" localSheetId="2">'Zal.6-Wyd'!$9:$9</definedName>
    <definedName name="_xlnm.Print_Area" localSheetId="5">'Zal.7-Dot'!$A$1:$H$30</definedName>
    <definedName name="_xlnm.Print_Titles" localSheetId="5">'Zal.7-Dot'!$3:$3</definedName>
    <definedName name="_xlnm.Print_Area" localSheetId="1">'Zał.5-Dot'!$A$1:$H$42</definedName>
    <definedName name="_xlnm.Print_Titles" localSheetId="1">'Zał.5-Dot'!$3:$3</definedName>
    <definedName name="_xlnm.Print_Area" localSheetId="0">'Zał.5-Wyd'!$A$1:$J$35</definedName>
    <definedName name="_xlnm.Print_Titles" localSheetId="0">'Zał.5-Wyd'!$9:$9</definedName>
    <definedName name="_xlnm.Print_Area" localSheetId="3">'Zał.6-Dot'!$A$1:$H$59</definedName>
    <definedName name="_xlnm.Print_Titles" localSheetId="3">'Zał.6-Dot'!$3:$3</definedName>
    <definedName name="_xlnm.Print_Area" localSheetId="4">'Zał.7-Wyd'!$A$1:$J$26</definedName>
    <definedName name="_xlnm.Print_Titles" localSheetId="4">'Zał.7-Wyd'!$8:$8</definedName>
  </definedNames>
  <calcPr fullCalcOnLoad="1"/>
</workbook>
</file>

<file path=xl/sharedStrings.xml><?xml version="1.0" encoding="utf-8"?>
<sst xmlns="http://schemas.openxmlformats.org/spreadsheetml/2006/main" count="264" uniqueCount="94">
  <si>
    <t xml:space="preserve">Załącznik nr 5 
 </t>
  </si>
  <si>
    <t>WYKONANIE  ZADAŃ  ZLECONYCH  GMINIE</t>
  </si>
  <si>
    <t>MIASTA  MYSŁOWICE</t>
  </si>
  <si>
    <t>na 30.06.2003 roku</t>
  </si>
  <si>
    <t>wg klasyfikacji budżetowej</t>
  </si>
  <si>
    <t>Dział</t>
  </si>
  <si>
    <t>Rozdział</t>
  </si>
  <si>
    <t>N a z w a   z a d a n i a</t>
  </si>
  <si>
    <t>Plan 
wg URM 
z 27.12.2002 r.</t>
  </si>
  <si>
    <t>Plan
po zmianach</t>
  </si>
  <si>
    <t>Zaangażo-wanie</t>
  </si>
  <si>
    <t>Wykonanie 
na 30.06.2003 r.</t>
  </si>
  <si>
    <t>w tym:</t>
  </si>
  <si>
    <t>%                        7:5</t>
  </si>
  <si>
    <t>Płace i pochodne</t>
  </si>
  <si>
    <t>Wydatki bieżące</t>
  </si>
  <si>
    <t>W Y D A T K I     O G Ó Ł E M</t>
  </si>
  <si>
    <t>Gospodarka mieszkaniowa</t>
  </si>
  <si>
    <t>Gospodarka gruntami i nieruchomościami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</si>
  <si>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</si>
  <si>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</si>
  <si>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</si>
  <si>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</si>
  <si>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</si>
  <si>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Referenda ogólnokrajowe i konstytucyjne</t>
  </si>
  <si>
    <t>Oświata i wychowanie</t>
  </si>
  <si>
    <t>Szkoły podstawowe</t>
  </si>
  <si>
    <t>Opieka społeczna</t>
  </si>
  <si>
    <t>Składki na ubezpieczenie zdrowotne opłacane za osoby pobierające niektóre świadczenia z pomocy społecznej</t>
  </si>
  <si>
    <t xml:space="preserve">Zasiłki i pomoc w naturze oraz składki na ubezpieczenia społeczne </t>
  </si>
  <si>
    <t>Zasiłki rodzinne, pielęgnacyjne i wychowawcze</t>
  </si>
  <si>
    <t>Ośrodki pomocy społecznej</t>
  </si>
  <si>
    <t>Usługi opiekuńcze i specjalistyczne usługi opiekuńcze</t>
  </si>
  <si>
    <t>Pozostała działalność</t>
  </si>
  <si>
    <t>Gospodarka komunalna i ochrona środowiska</t>
  </si>
  <si>
    <t>Oświetlenie ulic, placów i dróg</t>
  </si>
  <si>
    <t>§</t>
  </si>
  <si>
    <t>Plan po zmianach</t>
  </si>
  <si>
    <t>Wykonanie
 na 30.06.2003 r.</t>
  </si>
  <si>
    <t>%                        7:6</t>
  </si>
  <si>
    <t>D O T A C J E     O G Ó Ł E M</t>
  </si>
  <si>
    <t>Dotacje celowe otrzymane z budżetu państwa na realizację zadań bieżących z zakresu administracji rządowej oraz innych zadań zleconych gminie ustawami</t>
  </si>
  <si>
    <t xml:space="preserve">Załącznik nr 6
 </t>
  </si>
  <si>
    <t>WYKONANIE  ZADAŃ  ZLECONYCH  POWIATOWI</t>
  </si>
  <si>
    <t>%                   7:5</t>
  </si>
  <si>
    <t>W Y D A T K I    O G Ó Ł E M</t>
  </si>
  <si>
    <t>010</t>
  </si>
  <si>
    <t>01005</t>
  </si>
  <si>
    <t>Zakup usług pozostałych</t>
  </si>
  <si>
    <t>Działalność usługowa</t>
  </si>
  <si>
    <t>Ośrodki dokumentacji geodezyjnej i kartograficznej</t>
  </si>
  <si>
    <t>Wynagrodzenia osobowe pracowników</t>
  </si>
  <si>
    <t>Prace geodezyjne i kartograficzne (nieinwestycyjne)</t>
  </si>
  <si>
    <t>Opracowania geodezyjne i kartograficzne</t>
  </si>
  <si>
    <t>Nadzór budowlany</t>
  </si>
  <si>
    <t>Komisje poborowe</t>
  </si>
  <si>
    <t>Różne wydatki na rzecz osób fizycznych</t>
  </si>
  <si>
    <t>Bezpieczeństwo publiczne i ochrona przeciwpożarowa</t>
  </si>
  <si>
    <t>Komendy powiatowe Policji</t>
  </si>
  <si>
    <t>Nagrody i wydatki osobowe nie zaliczone do wynagrodzeń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</si>
  <si>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</si>
  <si>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</si>
  <si>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</si>
  <si>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</si>
  <si>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Składki na ubezpieczenie zdrowotne </t>
  </si>
  <si>
    <t>Zespoły do spraw orzekania  o niepełnosprawności</t>
  </si>
  <si>
    <t>Powiatowe urzędy pracy</t>
  </si>
  <si>
    <t>Pomoc dla repatriantów</t>
  </si>
  <si>
    <t>%           7:6</t>
  </si>
  <si>
    <t>D O T A C J E    O G Ó Ł E M</t>
  </si>
  <si>
    <t xml:space="preserve">Dotacje celowe otrzymane z budżetu państwa na zadania bieżące z zakresu administracji rządowej oraz inne zadania zlecone ustawami realizowane przez powiat </t>
  </si>
  <si>
    <t>Świadczenia społeczne</t>
  </si>
  <si>
    <t xml:space="preserve">Załącznik nr 7 
</t>
  </si>
  <si>
    <t>WYKONANIE  ZADAŃ WŁASNYCH POWIATU</t>
  </si>
  <si>
    <t>MIASTA MYSŁOWICE</t>
  </si>
  <si>
    <t xml:space="preserve">wg klasyfikacji budżetowej </t>
  </si>
  <si>
    <t>%                    7:5</t>
  </si>
  <si>
    <t>020</t>
  </si>
  <si>
    <t>Leśnictwo</t>
  </si>
  <si>
    <t>02002</t>
  </si>
  <si>
    <t>Nadzór nad gospodarką leśną</t>
  </si>
  <si>
    <t>Placówki opiekuńczo-wychowawcze</t>
  </si>
  <si>
    <t>Domy pomocy społecznej</t>
  </si>
  <si>
    <t>Rodziny zastępcze</t>
  </si>
  <si>
    <t>Edukacyjna opieka wychowawcza</t>
  </si>
  <si>
    <t>Pomoc materialna dla uczniów</t>
  </si>
  <si>
    <t>Plan
wg URM 
z 27.12.2002 r.</t>
  </si>
  <si>
    <t>Wykonanie
na 30.06.2003 r.</t>
  </si>
  <si>
    <t>%                      7:6</t>
  </si>
  <si>
    <t>D O T A C J E   O G Ó Ł E M</t>
  </si>
  <si>
    <t>213</t>
  </si>
  <si>
    <t>Dotacje celowe otrzymane z budżetu państwa na realizację bieżących zadań własnych powiatu</t>
  </si>
  <si>
    <t>801</t>
  </si>
  <si>
    <t>80195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</si>
</sst>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_ ;[RED]\-#,##0\ "/>
    <numFmt numFmtId="167" formatCode="0"/>
    <numFmt numFmtId="168" formatCode="#,##0.00"/>
    <numFmt numFmtId="169" formatCode="@"/>
    <numFmt numFmtId="170" formatCode="0.00"/>
  </numFmts>
  <fonts count="19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name val="Times New Roman CE"/>
      <family val="1"/>
    </font>
    <font>
      <sz val="11"/>
      <name val="Times New Roman CE"/>
      <family val="1"/>
    </font>
    <font>
      <b/>
      <sz val="10"/>
      <color indexed="18"/>
      <name val="Arial"/>
      <family val="2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Arial"/>
      <family val="2"/>
    </font>
    <font>
      <b/>
      <sz val="11"/>
      <color indexed="18"/>
      <name val="Arial"/>
      <family val="2"/>
    </font>
    <font>
      <i/>
      <sz val="12"/>
      <name val="Arial"/>
      <family val="2"/>
    </font>
    <font>
      <sz val="18"/>
      <name val="Times New Roman CE"/>
      <family val="1"/>
    </font>
    <font>
      <b/>
      <sz val="12"/>
      <color indexed="18"/>
      <name val="Arial"/>
      <family val="2"/>
    </font>
    <font>
      <b/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Border="1" applyAlignment="1">
      <alignment horizontal="center" vertical="top"/>
    </xf>
    <xf numFmtId="164" fontId="5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6" fontId="3" fillId="0" borderId="0" xfId="0" applyNumberFormat="1" applyFont="1" applyAlignment="1">
      <alignment/>
    </xf>
    <xf numFmtId="167" fontId="6" fillId="0" borderId="1" xfId="0" applyNumberFormat="1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 wrapText="1"/>
    </xf>
    <xf numFmtId="168" fontId="10" fillId="0" borderId="1" xfId="0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horizontal="center" vertical="center"/>
    </xf>
    <xf numFmtId="164" fontId="8" fillId="2" borderId="0" xfId="0" applyFont="1" applyFill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11" fillId="0" borderId="0" xfId="0" applyFont="1" applyFill="1" applyAlignment="1">
      <alignment/>
    </xf>
    <xf numFmtId="164" fontId="11" fillId="3" borderId="0" xfId="0" applyFont="1" applyFill="1" applyAlignment="1">
      <alignment/>
    </xf>
    <xf numFmtId="164" fontId="5" fillId="0" borderId="1" xfId="0" applyFont="1" applyBorder="1" applyAlignment="1">
      <alignment vertical="center" wrapText="1"/>
    </xf>
    <xf numFmtId="168" fontId="5" fillId="0" borderId="1" xfId="0" applyNumberFormat="1" applyFont="1" applyBorder="1" applyAlignment="1">
      <alignment vertical="center" wrapText="1"/>
    </xf>
    <xf numFmtId="165" fontId="12" fillId="0" borderId="0" xfId="0" applyNumberFormat="1" applyFont="1" applyFill="1" applyAlignment="1">
      <alignment/>
    </xf>
    <xf numFmtId="164" fontId="12" fillId="3" borderId="0" xfId="0" applyFont="1" applyFill="1" applyAlignment="1">
      <alignment/>
    </xf>
    <xf numFmtId="168" fontId="3" fillId="0" borderId="1" xfId="0" applyNumberFormat="1" applyFont="1" applyBorder="1" applyAlignment="1">
      <alignment vertical="center" wrapText="1"/>
    </xf>
    <xf numFmtId="164" fontId="5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vertical="center" wrapText="1"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0" fillId="0" borderId="0" xfId="0" applyNumberFormat="1" applyFont="1" applyAlignment="1">
      <alignment/>
    </xf>
    <xf numFmtId="164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2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3" borderId="0" xfId="0" applyFont="1" applyFill="1" applyAlignment="1">
      <alignment/>
    </xf>
    <xf numFmtId="164" fontId="11" fillId="0" borderId="0" xfId="0" applyFont="1" applyAlignment="1">
      <alignment/>
    </xf>
    <xf numFmtId="167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8" fontId="14" fillId="0" borderId="1" xfId="0" applyNumberFormat="1" applyFont="1" applyFill="1" applyBorder="1" applyAlignment="1">
      <alignment horizontal="right" vertical="center" wrapText="1"/>
    </xf>
    <xf numFmtId="164" fontId="9" fillId="0" borderId="0" xfId="0" applyFont="1" applyFill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top" wrapText="1"/>
    </xf>
    <xf numFmtId="164" fontId="12" fillId="0" borderId="0" xfId="0" applyFont="1" applyFill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168" fontId="3" fillId="0" borderId="1" xfId="0" applyNumberFormat="1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vertical="top" wrapText="1"/>
    </xf>
    <xf numFmtId="168" fontId="5" fillId="0" borderId="1" xfId="0" applyNumberFormat="1" applyFont="1" applyFill="1" applyBorder="1" applyAlignment="1">
      <alignment vertical="top" wrapText="1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0" fillId="0" borderId="0" xfId="0" applyNumberFormat="1" applyFont="1" applyAlignment="1">
      <alignment vertical="top"/>
    </xf>
    <xf numFmtId="164" fontId="0" fillId="0" borderId="0" xfId="0" applyFont="1" applyAlignment="1">
      <alignment vertical="top"/>
    </xf>
    <xf numFmtId="164" fontId="12" fillId="0" borderId="0" xfId="0" applyFont="1" applyFill="1" applyBorder="1" applyAlignment="1">
      <alignment/>
    </xf>
    <xf numFmtId="164" fontId="12" fillId="3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 vertical="top" wrapText="1"/>
    </xf>
    <xf numFmtId="164" fontId="3" fillId="0" borderId="0" xfId="0" applyFont="1" applyAlignment="1">
      <alignment/>
    </xf>
    <xf numFmtId="165" fontId="15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 vertical="center" textRotation="90" wrapText="1"/>
    </xf>
    <xf numFmtId="165" fontId="7" fillId="0" borderId="1" xfId="0" applyNumberFormat="1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/>
    </xf>
    <xf numFmtId="165" fontId="10" fillId="0" borderId="1" xfId="0" applyNumberFormat="1" applyFont="1" applyFill="1" applyBorder="1" applyAlignment="1">
      <alignment horizontal="right" vertical="center" wrapText="1"/>
    </xf>
    <xf numFmtId="168" fontId="10" fillId="0" borderId="1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Alignment="1">
      <alignment horizontal="center" vertical="center"/>
    </xf>
    <xf numFmtId="164" fontId="9" fillId="0" borderId="0" xfId="0" applyFont="1" applyBorder="1" applyAlignment="1">
      <alignment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168" fontId="6" fillId="0" borderId="1" xfId="0" applyNumberFormat="1" applyFont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168" fontId="3" fillId="0" borderId="1" xfId="0" applyNumberFormat="1" applyFont="1" applyFill="1" applyBorder="1" applyAlignment="1">
      <alignment vertical="center" wrapText="1"/>
    </xf>
    <xf numFmtId="164" fontId="0" fillId="0" borderId="0" xfId="0" applyFont="1" applyFill="1" applyAlignment="1">
      <alignment/>
    </xf>
    <xf numFmtId="165" fontId="3" fillId="0" borderId="1" xfId="0" applyNumberFormat="1" applyFont="1" applyFill="1" applyBorder="1" applyAlignment="1">
      <alignment vertical="center" wrapText="1"/>
    </xf>
    <xf numFmtId="164" fontId="3" fillId="0" borderId="1" xfId="0" applyFont="1" applyFill="1" applyBorder="1" applyAlignment="1">
      <alignment vertical="center" wrapText="1"/>
    </xf>
    <xf numFmtId="168" fontId="11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7" fillId="0" borderId="1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8" fontId="5" fillId="0" borderId="1" xfId="0" applyNumberFormat="1" applyFont="1" applyFill="1" applyBorder="1" applyAlignment="1">
      <alignment horizontal="right" vertical="top" wrapText="1"/>
    </xf>
    <xf numFmtId="164" fontId="5" fillId="0" borderId="2" xfId="0" applyFont="1" applyBorder="1" applyAlignment="1">
      <alignment vertical="top" wrapText="1"/>
    </xf>
    <xf numFmtId="168" fontId="5" fillId="0" borderId="1" xfId="0" applyNumberFormat="1" applyFont="1" applyBorder="1" applyAlignment="1">
      <alignment horizontal="right" vertical="top" wrapText="1"/>
    </xf>
    <xf numFmtId="164" fontId="12" fillId="0" borderId="0" xfId="0" applyFont="1" applyBorder="1" applyAlignment="1">
      <alignment/>
    </xf>
    <xf numFmtId="164" fontId="5" fillId="0" borderId="1" xfId="0" applyFont="1" applyBorder="1" applyAlignment="1">
      <alignment vertical="top" wrapText="1"/>
    </xf>
    <xf numFmtId="164" fontId="1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168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/>
    </xf>
    <xf numFmtId="164" fontId="5" fillId="0" borderId="3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right" vertical="top" wrapText="1"/>
    </xf>
    <xf numFmtId="168" fontId="5" fillId="0" borderId="3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/>
    </xf>
    <xf numFmtId="164" fontId="0" fillId="0" borderId="0" xfId="0" applyFont="1" applyFill="1" applyBorder="1" applyAlignment="1">
      <alignment/>
    </xf>
    <xf numFmtId="166" fontId="3" fillId="0" borderId="1" xfId="0" applyNumberFormat="1" applyFont="1" applyBorder="1" applyAlignment="1">
      <alignment horizontal="right" vertical="top" wrapText="1"/>
    </xf>
    <xf numFmtId="165" fontId="12" fillId="0" borderId="0" xfId="0" applyNumberFormat="1" applyFont="1" applyBorder="1" applyAlignment="1">
      <alignment/>
    </xf>
    <xf numFmtId="164" fontId="3" fillId="0" borderId="4" xfId="0" applyFont="1" applyBorder="1" applyAlignment="1">
      <alignment horizontal="center" vertical="top" wrapText="1"/>
    </xf>
    <xf numFmtId="164" fontId="1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8" fontId="3" fillId="0" borderId="4" xfId="0" applyNumberFormat="1" applyFont="1" applyBorder="1" applyAlignment="1">
      <alignment horizontal="right" vertical="top" wrapText="1"/>
    </xf>
    <xf numFmtId="164" fontId="11" fillId="0" borderId="0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left" vertical="top"/>
    </xf>
    <xf numFmtId="168" fontId="14" fillId="0" borderId="1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horizontal="right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right" wrapText="1"/>
    </xf>
    <xf numFmtId="168" fontId="3" fillId="0" borderId="1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 wrapText="1"/>
    </xf>
    <xf numFmtId="164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right" vertical="center" wrapText="1"/>
    </xf>
    <xf numFmtId="164" fontId="8" fillId="0" borderId="0" xfId="0" applyFont="1" applyFill="1" applyAlignment="1">
      <alignment horizontal="center" vertical="center"/>
    </xf>
    <xf numFmtId="164" fontId="5" fillId="0" borderId="1" xfId="0" applyFont="1" applyFill="1" applyBorder="1" applyAlignment="1">
      <alignment horizontal="right" vertical="top" wrapText="1"/>
    </xf>
    <xf numFmtId="164" fontId="18" fillId="0" borderId="0" xfId="0" applyFont="1" applyFill="1" applyAlignment="1">
      <alignment/>
    </xf>
    <xf numFmtId="164" fontId="18" fillId="0" borderId="0" xfId="0" applyFont="1" applyFill="1" applyBorder="1" applyAlignment="1">
      <alignment/>
    </xf>
    <xf numFmtId="164" fontId="5" fillId="0" borderId="1" xfId="0" applyFont="1" applyBorder="1" applyAlignment="1">
      <alignment horizontal="right" vertical="top" wrapText="1"/>
    </xf>
    <xf numFmtId="164" fontId="5" fillId="0" borderId="2" xfId="0" applyFont="1" applyBorder="1" applyAlignment="1">
      <alignment horizontal="justify" vertical="top" wrapText="1"/>
    </xf>
    <xf numFmtId="169" fontId="3" fillId="0" borderId="1" xfId="0" applyNumberFormat="1" applyFont="1" applyBorder="1" applyAlignment="1">
      <alignment horizontal="right" vertical="top" wrapText="1"/>
    </xf>
    <xf numFmtId="164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vertical="top"/>
    </xf>
    <xf numFmtId="169" fontId="3" fillId="0" borderId="1" xfId="0" applyNumberFormat="1" applyFont="1" applyBorder="1" applyAlignment="1">
      <alignment horizontal="center" vertical="top" wrapText="1"/>
    </xf>
    <xf numFmtId="169" fontId="5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vertical="top"/>
    </xf>
    <xf numFmtId="164" fontId="3" fillId="0" borderId="1" xfId="0" applyFont="1" applyBorder="1" applyAlignment="1">
      <alignment horizontal="right" vertical="top" wrapText="1"/>
    </xf>
    <xf numFmtId="165" fontId="9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right" vertical="top"/>
    </xf>
    <xf numFmtId="168" fontId="3" fillId="0" borderId="1" xfId="0" applyNumberFormat="1" applyFont="1" applyBorder="1" applyAlignment="1">
      <alignment horizontal="right" vertical="top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5" fillId="0" borderId="1" xfId="0" applyFont="1" applyBorder="1" applyAlignment="1">
      <alignment horizontal="right" vertical="top"/>
    </xf>
    <xf numFmtId="164" fontId="3" fillId="0" borderId="1" xfId="0" applyFont="1" applyBorder="1" applyAlignment="1">
      <alignment horizontal="right" vertical="top"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63"/>
  <sheetViews>
    <sheetView tabSelected="1" view="pageBreakPreview" zoomScale="75" zoomScaleNormal="75" zoomScaleSheetLayoutView="75" workbookViewId="0" topLeftCell="G8">
      <pane ySplit="1080" topLeftCell="A15" activePane="bottomLeft" state="split"/>
      <selection pane="topLeft" activeCell="G8" sqref="G8"/>
      <selection pane="bottomLeft" activeCell="K19" sqref="K19"/>
    </sheetView>
  </sheetViews>
  <sheetFormatPr defaultColWidth="8.796875" defaultRowHeight="15"/>
  <cols>
    <col min="1" max="1" width="5.09765625" style="1" customWidth="1"/>
    <col min="2" max="2" width="6.5" style="1" customWidth="1"/>
    <col min="3" max="3" width="42.09765625" style="2" customWidth="1"/>
    <col min="4" max="4" width="12.5" style="2" customWidth="1"/>
    <col min="5" max="5" width="11.3984375" style="2" customWidth="1"/>
    <col min="6" max="6" width="10.8984375" style="3" customWidth="1"/>
    <col min="7" max="7" width="13.09765625" style="4" customWidth="1"/>
    <col min="8" max="8" width="10" style="3" customWidth="1"/>
    <col min="9" max="9" width="9.69921875" style="4" customWidth="1"/>
    <col min="10" max="10" width="7.09765625" style="4" customWidth="1"/>
    <col min="11" max="11" width="9.09765625" style="0" customWidth="1"/>
  </cols>
  <sheetData>
    <row r="1" spans="1:10" ht="15.75" customHeight="1">
      <c r="A1" s="5"/>
      <c r="B1" s="5"/>
      <c r="C1" s="6"/>
      <c r="D1" s="6"/>
      <c r="E1" s="6"/>
      <c r="F1" s="7"/>
      <c r="G1" s="8" t="s">
        <v>0</v>
      </c>
      <c r="H1" s="8"/>
      <c r="I1" s="8"/>
      <c r="J1" s="8"/>
    </row>
    <row r="2" spans="1:10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17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s="11" customFormat="1" ht="18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1.25" customHeight="1">
      <c r="A6" s="5"/>
      <c r="B6" s="5"/>
      <c r="C6" s="6"/>
      <c r="D6" s="6"/>
      <c r="E6" s="6"/>
      <c r="F6" s="7"/>
      <c r="G6" s="12"/>
      <c r="H6" s="7"/>
      <c r="I6" s="12"/>
      <c r="J6" s="12"/>
    </row>
    <row r="7" spans="1:12" ht="26.25" customHeight="1">
      <c r="A7" s="13" t="s">
        <v>5</v>
      </c>
      <c r="B7" s="13" t="s">
        <v>6</v>
      </c>
      <c r="C7" s="14" t="s">
        <v>7</v>
      </c>
      <c r="D7" s="15" t="s">
        <v>8</v>
      </c>
      <c r="E7" s="15" t="s">
        <v>9</v>
      </c>
      <c r="F7" s="16" t="s">
        <v>10</v>
      </c>
      <c r="G7" s="16" t="s">
        <v>11</v>
      </c>
      <c r="H7" s="17" t="s">
        <v>12</v>
      </c>
      <c r="I7" s="17"/>
      <c r="J7" s="16" t="s">
        <v>13</v>
      </c>
      <c r="L7" s="18"/>
    </row>
    <row r="8" spans="1:12" s="19" customFormat="1" ht="30.75" customHeight="1">
      <c r="A8" s="13"/>
      <c r="B8" s="13"/>
      <c r="C8" s="14"/>
      <c r="D8" s="15"/>
      <c r="E8" s="15"/>
      <c r="F8" s="16"/>
      <c r="G8" s="16"/>
      <c r="H8" s="16" t="s">
        <v>14</v>
      </c>
      <c r="I8" s="16" t="s">
        <v>15</v>
      </c>
      <c r="J8" s="16"/>
      <c r="L8" s="18"/>
    </row>
    <row r="9" spans="1:10" s="2" customFormat="1" ht="1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</row>
    <row r="10" spans="1:12" s="26" customFormat="1" ht="25.5" customHeight="1">
      <c r="A10" s="21" t="s">
        <v>16</v>
      </c>
      <c r="B10" s="21"/>
      <c r="C10" s="21"/>
      <c r="D10" s="22">
        <f aca="true" t="shared" si="0" ref="D10:I10">SUM(D12,D15,D18,D23,D26,D34)</f>
        <v>4456557</v>
      </c>
      <c r="E10" s="22">
        <f t="shared" si="0"/>
        <v>5116197</v>
      </c>
      <c r="F10" s="22">
        <f t="shared" si="0"/>
        <v>4798657</v>
      </c>
      <c r="G10" s="22">
        <f t="shared" si="0"/>
        <v>3029385</v>
      </c>
      <c r="H10" s="22">
        <f t="shared" si="0"/>
        <v>551441</v>
      </c>
      <c r="I10" s="22">
        <f t="shared" si="0"/>
        <v>2477944</v>
      </c>
      <c r="J10" s="23">
        <f>G10/E10*100</f>
        <v>59.21165662698289</v>
      </c>
      <c r="K10" s="24"/>
      <c r="L10" s="25"/>
    </row>
    <row r="11" spans="1:11" s="29" customFormat="1" ht="9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s="33" customFormat="1" ht="17.25" customHeight="1">
      <c r="A12" s="30">
        <v>700</v>
      </c>
      <c r="B12" s="27"/>
      <c r="C12" s="30" t="s">
        <v>17</v>
      </c>
      <c r="D12" s="30">
        <f aca="true" t="shared" si="1" ref="D12:I12">SUM(D13)</f>
        <v>0</v>
      </c>
      <c r="E12" s="30">
        <f t="shared" si="1"/>
        <v>8241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aca="true" t="shared" si="2" ref="J12:J35">G12/E12*100</f>
        <v>0</v>
      </c>
      <c r="K12" s="32"/>
    </row>
    <row r="13" spans="1:11" s="33" customFormat="1" ht="17.25" customHeight="1">
      <c r="A13" s="27">
        <v>700</v>
      </c>
      <c r="B13" s="27">
        <v>70005</v>
      </c>
      <c r="C13" s="27" t="s">
        <v>18</v>
      </c>
      <c r="D13" s="27">
        <v>0</v>
      </c>
      <c r="E13" s="27">
        <v>8241</v>
      </c>
      <c r="F13" s="27">
        <v>0</v>
      </c>
      <c r="G13" s="27">
        <v>0</v>
      </c>
      <c r="H13" s="27">
        <v>0</v>
      </c>
      <c r="I13" s="27">
        <v>0</v>
      </c>
      <c r="J13" s="34">
        <f t="shared" si="2"/>
        <v>0</v>
      </c>
      <c r="K13" s="32"/>
    </row>
    <row r="14" spans="1:11" s="33" customFormat="1" ht="9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32"/>
    </row>
    <row r="15" spans="1:11" s="40" customFormat="1" ht="17.25" customHeight="1">
      <c r="A15" s="35">
        <v>750</v>
      </c>
      <c r="B15" s="36"/>
      <c r="C15" s="36" t="s">
        <v>19</v>
      </c>
      <c r="D15" s="37">
        <f aca="true" t="shared" si="3" ref="D15:I15">SUM(D16:D16)</f>
        <v>211699</v>
      </c>
      <c r="E15" s="37">
        <f t="shared" si="3"/>
        <v>211699</v>
      </c>
      <c r="F15" s="37">
        <f t="shared" si="3"/>
        <v>211699</v>
      </c>
      <c r="G15" s="37">
        <f t="shared" si="3"/>
        <v>205247</v>
      </c>
      <c r="H15" s="37">
        <f t="shared" si="3"/>
        <v>205247</v>
      </c>
      <c r="I15" s="37">
        <f t="shared" si="3"/>
        <v>0</v>
      </c>
      <c r="J15" s="38">
        <f t="shared" si="2"/>
        <v>96.95227658137262</v>
      </c>
      <c r="K15" s="39"/>
    </row>
    <row r="16" spans="1:11" s="40" customFormat="1" ht="16.5" customHeight="1">
      <c r="A16" s="41">
        <v>750</v>
      </c>
      <c r="B16" s="41">
        <v>75011</v>
      </c>
      <c r="C16" s="27" t="s">
        <v>20</v>
      </c>
      <c r="D16" s="42">
        <v>211699</v>
      </c>
      <c r="E16" s="42">
        <v>211699</v>
      </c>
      <c r="F16" s="42">
        <v>211699</v>
      </c>
      <c r="G16" s="42">
        <v>205247</v>
      </c>
      <c r="H16" s="42">
        <v>205247</v>
      </c>
      <c r="I16" s="42">
        <v>0</v>
      </c>
      <c r="J16" s="34">
        <f t="shared" si="2"/>
        <v>96.95227658137262</v>
      </c>
      <c r="K16" s="43">
        <f>SUM(I16,H16)</f>
        <v>205247</v>
      </c>
    </row>
    <row r="17" spans="1:11" s="40" customFormat="1" ht="8.2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39"/>
    </row>
    <row r="18" spans="1:11" s="46" customFormat="1" ht="44.25" customHeight="1">
      <c r="A18" s="44">
        <v>751</v>
      </c>
      <c r="B18" s="44"/>
      <c r="C18" s="30" t="s">
        <v>21</v>
      </c>
      <c r="D18" s="45">
        <f aca="true" t="shared" si="4" ref="D18:I18">SUM(D19:D21)</f>
        <v>10480</v>
      </c>
      <c r="E18" s="45">
        <f t="shared" si="4"/>
        <v>256859</v>
      </c>
      <c r="F18" s="45">
        <f t="shared" si="4"/>
        <v>256107</v>
      </c>
      <c r="G18" s="45">
        <f t="shared" si="4"/>
        <v>248233</v>
      </c>
      <c r="H18" s="45">
        <f t="shared" si="4"/>
        <v>10006</v>
      </c>
      <c r="I18" s="45">
        <f t="shared" si="4"/>
        <v>238227</v>
      </c>
      <c r="J18" s="31">
        <f t="shared" si="2"/>
        <v>96.64173729555904</v>
      </c>
      <c r="K18" s="39">
        <f>SUM(I18,H18)</f>
        <v>248233</v>
      </c>
    </row>
    <row r="19" spans="1:11" s="46" customFormat="1" ht="33" customHeight="1">
      <c r="A19" s="41">
        <v>751</v>
      </c>
      <c r="B19" s="41">
        <v>75101</v>
      </c>
      <c r="C19" s="27" t="s">
        <v>22</v>
      </c>
      <c r="D19" s="42">
        <v>10480</v>
      </c>
      <c r="E19" s="42">
        <v>10480</v>
      </c>
      <c r="F19" s="42">
        <v>10480</v>
      </c>
      <c r="G19" s="42">
        <v>2606</v>
      </c>
      <c r="H19" s="42">
        <f>375+53</f>
        <v>428</v>
      </c>
      <c r="I19" s="42">
        <f>2178</f>
        <v>2178</v>
      </c>
      <c r="J19" s="34">
        <f t="shared" si="2"/>
        <v>24.866412213740457</v>
      </c>
      <c r="K19" s="43">
        <f>SUM(I19,H19)</f>
        <v>2606</v>
      </c>
    </row>
    <row r="20" spans="1:11" s="46" customFormat="1" ht="64.5" customHeight="1">
      <c r="A20" s="41">
        <v>751</v>
      </c>
      <c r="B20" s="41">
        <v>75109</v>
      </c>
      <c r="C20" s="27" t="s">
        <v>23</v>
      </c>
      <c r="D20" s="42">
        <v>0</v>
      </c>
      <c r="E20" s="42">
        <v>111800</v>
      </c>
      <c r="F20" s="42">
        <v>111660</v>
      </c>
      <c r="G20" s="42">
        <v>111660</v>
      </c>
      <c r="H20" s="42">
        <f>4165+592</f>
        <v>4757</v>
      </c>
      <c r="I20" s="42">
        <f>70047+4423+31931+502</f>
        <v>106903</v>
      </c>
      <c r="J20" s="34">
        <f t="shared" si="2"/>
        <v>99.87477638640429</v>
      </c>
      <c r="K20" s="43">
        <f>SUM(I20,H20)</f>
        <v>111660</v>
      </c>
    </row>
    <row r="21" spans="1:11" s="46" customFormat="1" ht="18" customHeight="1">
      <c r="A21" s="41">
        <v>751</v>
      </c>
      <c r="B21" s="41">
        <v>75110</v>
      </c>
      <c r="C21" s="27" t="s">
        <v>24</v>
      </c>
      <c r="D21" s="42">
        <v>0</v>
      </c>
      <c r="E21" s="42">
        <v>134579</v>
      </c>
      <c r="F21" s="42">
        <v>133967</v>
      </c>
      <c r="G21" s="42">
        <v>133967</v>
      </c>
      <c r="H21" s="42">
        <f>4219+602</f>
        <v>4821</v>
      </c>
      <c r="I21" s="42">
        <f>93476+3698+31869+103</f>
        <v>129146</v>
      </c>
      <c r="J21" s="34">
        <f t="shared" si="2"/>
        <v>99.54524851574168</v>
      </c>
      <c r="K21" s="43">
        <f>SUM(I21,H21)</f>
        <v>133967</v>
      </c>
    </row>
    <row r="22" spans="1:11" s="46" customFormat="1" ht="9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3"/>
    </row>
    <row r="23" spans="1:11" s="40" customFormat="1" ht="15.75" customHeight="1">
      <c r="A23" s="44">
        <v>801</v>
      </c>
      <c r="B23" s="44"/>
      <c r="C23" s="30" t="s">
        <v>25</v>
      </c>
      <c r="D23" s="45">
        <f aca="true" t="shared" si="5" ref="D23:I23">SUM(D24)</f>
        <v>0</v>
      </c>
      <c r="E23" s="45">
        <f t="shared" si="5"/>
        <v>15992</v>
      </c>
      <c r="F23" s="45">
        <f t="shared" si="5"/>
        <v>15992</v>
      </c>
      <c r="G23" s="45">
        <f t="shared" si="5"/>
        <v>12252</v>
      </c>
      <c r="H23" s="45">
        <f t="shared" si="5"/>
        <v>0</v>
      </c>
      <c r="I23" s="45">
        <f t="shared" si="5"/>
        <v>12252</v>
      </c>
      <c r="J23" s="31">
        <f t="shared" si="2"/>
        <v>76.61330665332666</v>
      </c>
      <c r="K23" s="39">
        <f aca="true" t="shared" si="6" ref="K23:K35">SUM(H23:I23)</f>
        <v>12252</v>
      </c>
    </row>
    <row r="24" spans="1:11" s="46" customFormat="1" ht="17.25" customHeight="1">
      <c r="A24" s="41">
        <v>801</v>
      </c>
      <c r="B24" s="41">
        <v>80101</v>
      </c>
      <c r="C24" s="27" t="s">
        <v>26</v>
      </c>
      <c r="D24" s="42">
        <v>0</v>
      </c>
      <c r="E24" s="42">
        <v>15992</v>
      </c>
      <c r="F24" s="42">
        <v>15992</v>
      </c>
      <c r="G24" s="42">
        <v>12252</v>
      </c>
      <c r="H24" s="42">
        <v>0</v>
      </c>
      <c r="I24" s="42">
        <v>12252</v>
      </c>
      <c r="J24" s="34">
        <f t="shared" si="2"/>
        <v>76.61330665332666</v>
      </c>
      <c r="K24" s="43">
        <f t="shared" si="6"/>
        <v>12252</v>
      </c>
    </row>
    <row r="25" spans="1:11" s="46" customFormat="1" ht="9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3"/>
    </row>
    <row r="26" spans="1:11" s="46" customFormat="1" ht="15.75" customHeight="1">
      <c r="A26" s="35">
        <v>853</v>
      </c>
      <c r="B26" s="36"/>
      <c r="C26" s="36" t="s">
        <v>27</v>
      </c>
      <c r="D26" s="37">
        <f aca="true" t="shared" si="7" ref="D26:I26">SUM(D27:D32)</f>
        <v>3620378</v>
      </c>
      <c r="E26" s="37">
        <f t="shared" si="7"/>
        <v>3925406</v>
      </c>
      <c r="F26" s="37">
        <f t="shared" si="7"/>
        <v>3811359</v>
      </c>
      <c r="G26" s="37">
        <f t="shared" si="7"/>
        <v>2060153</v>
      </c>
      <c r="H26" s="37">
        <f t="shared" si="7"/>
        <v>336188</v>
      </c>
      <c r="I26" s="37">
        <f t="shared" si="7"/>
        <v>1723965</v>
      </c>
      <c r="J26" s="38">
        <f t="shared" si="2"/>
        <v>52.48254575450285</v>
      </c>
      <c r="K26" s="43">
        <f t="shared" si="6"/>
        <v>2060153</v>
      </c>
    </row>
    <row r="27" spans="1:11" s="46" customFormat="1" ht="45.75" customHeight="1">
      <c r="A27" s="41">
        <v>853</v>
      </c>
      <c r="B27" s="27">
        <v>85313</v>
      </c>
      <c r="C27" s="27" t="s">
        <v>28</v>
      </c>
      <c r="D27" s="42">
        <v>78169</v>
      </c>
      <c r="E27" s="42">
        <v>146497</v>
      </c>
      <c r="F27" s="42">
        <v>111943</v>
      </c>
      <c r="G27" s="42">
        <v>44886</v>
      </c>
      <c r="H27" s="42">
        <v>0</v>
      </c>
      <c r="I27" s="42">
        <v>44886</v>
      </c>
      <c r="J27" s="34">
        <f t="shared" si="2"/>
        <v>30.63953528058595</v>
      </c>
      <c r="K27" s="43">
        <f t="shared" si="6"/>
        <v>44886</v>
      </c>
    </row>
    <row r="28" spans="1:111" s="49" customFormat="1" ht="33" customHeight="1">
      <c r="A28" s="41">
        <v>853</v>
      </c>
      <c r="B28" s="41">
        <v>85314</v>
      </c>
      <c r="C28" s="27" t="s">
        <v>29</v>
      </c>
      <c r="D28" s="42">
        <v>2602937</v>
      </c>
      <c r="E28" s="42">
        <v>2832707</v>
      </c>
      <c r="F28" s="42">
        <v>2809068</v>
      </c>
      <c r="G28" s="42">
        <v>1466675</v>
      </c>
      <c r="H28" s="42">
        <v>0</v>
      </c>
      <c r="I28" s="42">
        <v>1466675</v>
      </c>
      <c r="J28" s="34">
        <f t="shared" si="2"/>
        <v>51.77644564015975</v>
      </c>
      <c r="K28" s="47">
        <f t="shared" si="6"/>
        <v>1466675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</row>
    <row r="29" spans="1:11" s="46" customFormat="1" ht="20.25" customHeight="1">
      <c r="A29" s="41">
        <v>853</v>
      </c>
      <c r="B29" s="41">
        <v>85316</v>
      </c>
      <c r="C29" s="27" t="s">
        <v>30</v>
      </c>
      <c r="D29" s="42">
        <v>346459</v>
      </c>
      <c r="E29" s="42">
        <v>346459</v>
      </c>
      <c r="F29" s="42">
        <v>315320</v>
      </c>
      <c r="G29" s="42">
        <v>155429</v>
      </c>
      <c r="H29" s="42">
        <v>0</v>
      </c>
      <c r="I29" s="42">
        <v>155429</v>
      </c>
      <c r="J29" s="34">
        <f t="shared" si="2"/>
        <v>44.86216262241708</v>
      </c>
      <c r="K29" s="43">
        <f t="shared" si="6"/>
        <v>155429</v>
      </c>
    </row>
    <row r="30" spans="1:11" s="46" customFormat="1" ht="18" customHeight="1">
      <c r="A30" s="41">
        <v>853</v>
      </c>
      <c r="B30" s="41">
        <v>85319</v>
      </c>
      <c r="C30" s="27" t="s">
        <v>31</v>
      </c>
      <c r="D30" s="42">
        <v>587268</v>
      </c>
      <c r="E30" s="42">
        <v>587268</v>
      </c>
      <c r="F30" s="42">
        <v>562553</v>
      </c>
      <c r="G30" s="42">
        <v>381980</v>
      </c>
      <c r="H30" s="42">
        <f>242831+37999+48637+6721</f>
        <v>336188</v>
      </c>
      <c r="I30" s="42">
        <f>3027+3592+1335+27232+362+322+9922</f>
        <v>45792</v>
      </c>
      <c r="J30" s="34">
        <f t="shared" si="2"/>
        <v>65.04355762616045</v>
      </c>
      <c r="K30" s="43">
        <f t="shared" si="6"/>
        <v>381980</v>
      </c>
    </row>
    <row r="31" spans="1:11" s="46" customFormat="1" ht="32.25" customHeight="1">
      <c r="A31" s="41">
        <v>853</v>
      </c>
      <c r="B31" s="41">
        <v>85328</v>
      </c>
      <c r="C31" s="27" t="s">
        <v>32</v>
      </c>
      <c r="D31" s="42">
        <v>5545</v>
      </c>
      <c r="E31" s="42">
        <v>5545</v>
      </c>
      <c r="F31" s="42">
        <v>5545</v>
      </c>
      <c r="G31" s="42">
        <v>4253</v>
      </c>
      <c r="H31" s="42">
        <v>0</v>
      </c>
      <c r="I31" s="42">
        <v>4253</v>
      </c>
      <c r="J31" s="34">
        <f>G31/E31*100</f>
        <v>76.69972948602344</v>
      </c>
      <c r="K31" s="43">
        <f t="shared" si="6"/>
        <v>4253</v>
      </c>
    </row>
    <row r="32" spans="1:11" s="46" customFormat="1" ht="15.75" customHeight="1">
      <c r="A32" s="41">
        <v>853</v>
      </c>
      <c r="B32" s="41">
        <v>85395</v>
      </c>
      <c r="C32" s="27" t="s">
        <v>33</v>
      </c>
      <c r="D32" s="42">
        <v>0</v>
      </c>
      <c r="E32" s="42">
        <v>6930</v>
      </c>
      <c r="F32" s="42">
        <v>6930</v>
      </c>
      <c r="G32" s="42">
        <v>6930</v>
      </c>
      <c r="H32" s="42">
        <v>0</v>
      </c>
      <c r="I32" s="42">
        <v>6930</v>
      </c>
      <c r="J32" s="34">
        <f t="shared" si="2"/>
        <v>100</v>
      </c>
      <c r="K32" s="43">
        <f t="shared" si="6"/>
        <v>6930</v>
      </c>
    </row>
    <row r="33" spans="1:11" s="46" customFormat="1" ht="9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3"/>
    </row>
    <row r="34" spans="1:11" s="46" customFormat="1" ht="32.25" customHeight="1">
      <c r="A34" s="35">
        <v>900</v>
      </c>
      <c r="B34" s="36"/>
      <c r="C34" s="36" t="s">
        <v>34</v>
      </c>
      <c r="D34" s="37">
        <f aca="true" t="shared" si="8" ref="D34:I34">SUM(D35)</f>
        <v>614000</v>
      </c>
      <c r="E34" s="37">
        <f t="shared" si="8"/>
        <v>698000</v>
      </c>
      <c r="F34" s="37">
        <f t="shared" si="8"/>
        <v>503500</v>
      </c>
      <c r="G34" s="37">
        <f t="shared" si="8"/>
        <v>503500</v>
      </c>
      <c r="H34" s="37">
        <f t="shared" si="8"/>
        <v>0</v>
      </c>
      <c r="I34" s="37">
        <f t="shared" si="8"/>
        <v>503500</v>
      </c>
      <c r="J34" s="38">
        <f t="shared" si="2"/>
        <v>72.134670487106</v>
      </c>
      <c r="K34" s="43">
        <f t="shared" si="6"/>
        <v>503500</v>
      </c>
    </row>
    <row r="35" spans="1:11" s="46" customFormat="1" ht="21.75" customHeight="1">
      <c r="A35" s="41">
        <v>900</v>
      </c>
      <c r="B35" s="41">
        <v>90015</v>
      </c>
      <c r="C35" s="27" t="s">
        <v>35</v>
      </c>
      <c r="D35" s="42">
        <v>614000</v>
      </c>
      <c r="E35" s="42">
        <v>698000</v>
      </c>
      <c r="F35" s="42">
        <v>503500</v>
      </c>
      <c r="G35" s="42">
        <v>503500</v>
      </c>
      <c r="H35" s="42">
        <v>0</v>
      </c>
      <c r="I35" s="42">
        <v>503500</v>
      </c>
      <c r="J35" s="34">
        <f t="shared" si="2"/>
        <v>72.134670487106</v>
      </c>
      <c r="K35" s="43">
        <f t="shared" si="6"/>
        <v>503500</v>
      </c>
    </row>
    <row r="36" spans="1:11" s="55" customFormat="1" ht="12.75">
      <c r="A36" s="1"/>
      <c r="B36" s="1"/>
      <c r="C36" s="50"/>
      <c r="D36" s="50"/>
      <c r="E36" s="50"/>
      <c r="F36" s="51"/>
      <c r="G36" s="52"/>
      <c r="H36" s="51"/>
      <c r="I36" s="52"/>
      <c r="J36" s="53"/>
      <c r="K36" s="54"/>
    </row>
    <row r="37" spans="1:10" s="56" customFormat="1" ht="12.75">
      <c r="A37" s="1"/>
      <c r="B37" s="1"/>
      <c r="C37" s="2"/>
      <c r="D37" s="2"/>
      <c r="E37" s="2"/>
      <c r="F37" s="3"/>
      <c r="G37" s="4"/>
      <c r="H37" s="3"/>
      <c r="I37" s="4"/>
      <c r="J37" s="4"/>
    </row>
    <row r="38" spans="1:10" s="56" customFormat="1" ht="12.75">
      <c r="A38" s="1"/>
      <c r="B38" s="1"/>
      <c r="C38" s="2"/>
      <c r="D38" s="2"/>
      <c r="E38" s="2"/>
      <c r="F38" s="3"/>
      <c r="G38" s="4"/>
      <c r="H38" s="3"/>
      <c r="I38" s="4"/>
      <c r="J38" s="4"/>
    </row>
    <row r="39" spans="1:10" s="56" customFormat="1" ht="12.75">
      <c r="A39" s="1"/>
      <c r="B39" s="1"/>
      <c r="C39" s="2"/>
      <c r="D39" s="2"/>
      <c r="E39" s="2"/>
      <c r="F39" s="3"/>
      <c r="G39" s="4"/>
      <c r="H39" s="3"/>
      <c r="I39" s="4"/>
      <c r="J39" s="4"/>
    </row>
    <row r="40" spans="1:10" s="19" customFormat="1" ht="12.75">
      <c r="A40" s="1"/>
      <c r="B40" s="1"/>
      <c r="C40" s="2"/>
      <c r="D40" s="2"/>
      <c r="E40" s="2"/>
      <c r="F40" s="3"/>
      <c r="G40" s="4"/>
      <c r="H40" s="3"/>
      <c r="I40" s="4"/>
      <c r="J40" s="4"/>
    </row>
    <row r="41" spans="1:10" s="56" customFormat="1" ht="12.75">
      <c r="A41" s="1"/>
      <c r="B41" s="1"/>
      <c r="C41" s="2"/>
      <c r="D41" s="2"/>
      <c r="E41" s="2"/>
      <c r="F41" s="3"/>
      <c r="G41" s="4"/>
      <c r="H41" s="3"/>
      <c r="I41" s="4"/>
      <c r="J41" s="4"/>
    </row>
    <row r="42" spans="1:10" s="19" customFormat="1" ht="12.75">
      <c r="A42" s="1"/>
      <c r="B42" s="1"/>
      <c r="C42" s="2"/>
      <c r="D42" s="2"/>
      <c r="E42" s="2"/>
      <c r="F42" s="3"/>
      <c r="G42" s="4"/>
      <c r="H42" s="3"/>
      <c r="I42" s="4"/>
      <c r="J42" s="4"/>
    </row>
    <row r="43" spans="1:10" s="56" customFormat="1" ht="12.75">
      <c r="A43" s="1"/>
      <c r="B43" s="1"/>
      <c r="C43" s="2"/>
      <c r="D43" s="2"/>
      <c r="E43" s="2"/>
      <c r="F43" s="3"/>
      <c r="G43" s="4"/>
      <c r="H43" s="3"/>
      <c r="I43" s="4"/>
      <c r="J43" s="4"/>
    </row>
    <row r="44" spans="1:10" s="19" customFormat="1" ht="12.75">
      <c r="A44" s="1"/>
      <c r="B44" s="1"/>
      <c r="C44" s="2"/>
      <c r="D44" s="2"/>
      <c r="E44" s="2"/>
      <c r="F44" s="3"/>
      <c r="G44" s="4"/>
      <c r="H44" s="3"/>
      <c r="I44" s="4"/>
      <c r="J44" s="4"/>
    </row>
    <row r="45" spans="1:10" s="56" customFormat="1" ht="12.75">
      <c r="A45" s="1"/>
      <c r="B45" s="1"/>
      <c r="C45" s="2"/>
      <c r="D45" s="2"/>
      <c r="E45" s="2"/>
      <c r="F45" s="3"/>
      <c r="G45" s="4"/>
      <c r="H45" s="3"/>
      <c r="I45" s="4"/>
      <c r="J45" s="4"/>
    </row>
    <row r="46" spans="1:10" s="19" customFormat="1" ht="12.75">
      <c r="A46" s="1"/>
      <c r="B46" s="1"/>
      <c r="C46" s="2"/>
      <c r="D46" s="2"/>
      <c r="E46" s="2"/>
      <c r="F46" s="3"/>
      <c r="G46" s="4"/>
      <c r="H46" s="3"/>
      <c r="I46" s="4"/>
      <c r="J46" s="4"/>
    </row>
    <row r="47" spans="1:10" s="56" customFormat="1" ht="12.75">
      <c r="A47" s="1"/>
      <c r="B47" s="1"/>
      <c r="C47" s="2"/>
      <c r="D47" s="2"/>
      <c r="E47" s="2"/>
      <c r="F47" s="3"/>
      <c r="G47" s="4"/>
      <c r="H47" s="3"/>
      <c r="I47" s="4"/>
      <c r="J47" s="4"/>
    </row>
    <row r="48" spans="1:10" s="19" customFormat="1" ht="12.75">
      <c r="A48" s="1"/>
      <c r="B48" s="1"/>
      <c r="C48" s="2"/>
      <c r="D48" s="2"/>
      <c r="E48" s="2"/>
      <c r="F48" s="3"/>
      <c r="G48" s="4"/>
      <c r="H48" s="3"/>
      <c r="I48" s="4"/>
      <c r="J48" s="4"/>
    </row>
    <row r="49" spans="1:10" s="56" customFormat="1" ht="12.75">
      <c r="A49" s="1"/>
      <c r="B49" s="1"/>
      <c r="C49" s="2"/>
      <c r="D49" s="2"/>
      <c r="E49" s="2"/>
      <c r="F49" s="3"/>
      <c r="G49" s="4"/>
      <c r="H49" s="3"/>
      <c r="I49" s="4"/>
      <c r="J49" s="4"/>
    </row>
    <row r="50" spans="1:10" s="19" customFormat="1" ht="12.75">
      <c r="A50" s="1"/>
      <c r="B50" s="1"/>
      <c r="C50" s="2"/>
      <c r="D50" s="2"/>
      <c r="E50" s="2"/>
      <c r="F50" s="3"/>
      <c r="G50" s="4"/>
      <c r="H50" s="3"/>
      <c r="I50" s="4"/>
      <c r="J50" s="4"/>
    </row>
    <row r="51" spans="1:10" s="56" customFormat="1" ht="47.25" customHeight="1">
      <c r="A51" s="1"/>
      <c r="B51" s="1"/>
      <c r="C51" s="2"/>
      <c r="D51" s="2"/>
      <c r="E51" s="2"/>
      <c r="F51" s="3"/>
      <c r="G51" s="4"/>
      <c r="H51" s="3"/>
      <c r="I51" s="4"/>
      <c r="J51" s="4"/>
    </row>
    <row r="52" spans="1:10" s="56" customFormat="1" ht="12.75">
      <c r="A52" s="1"/>
      <c r="B52" s="1"/>
      <c r="C52" s="2"/>
      <c r="D52" s="2"/>
      <c r="E52" s="2"/>
      <c r="F52" s="3"/>
      <c r="G52" s="4"/>
      <c r="H52" s="3"/>
      <c r="I52" s="4"/>
      <c r="J52" s="4"/>
    </row>
    <row r="53" spans="1:10" s="19" customFormat="1" ht="12.75">
      <c r="A53" s="1"/>
      <c r="B53" s="1"/>
      <c r="C53" s="2"/>
      <c r="D53" s="2"/>
      <c r="E53" s="2"/>
      <c r="F53" s="3"/>
      <c r="G53" s="4"/>
      <c r="H53" s="3"/>
      <c r="I53" s="4"/>
      <c r="J53" s="4"/>
    </row>
    <row r="54" spans="1:10" s="56" customFormat="1" ht="12.75">
      <c r="A54" s="1"/>
      <c r="B54" s="1"/>
      <c r="C54" s="2"/>
      <c r="D54" s="2"/>
      <c r="E54" s="2"/>
      <c r="F54" s="3"/>
      <c r="G54" s="4"/>
      <c r="H54" s="3"/>
      <c r="I54" s="4"/>
      <c r="J54" s="4"/>
    </row>
    <row r="55" spans="1:10" s="56" customFormat="1" ht="12.75">
      <c r="A55" s="1"/>
      <c r="B55" s="1"/>
      <c r="C55" s="2"/>
      <c r="D55" s="2"/>
      <c r="E55" s="2"/>
      <c r="F55" s="3"/>
      <c r="G55" s="4"/>
      <c r="H55" s="3"/>
      <c r="I55" s="4"/>
      <c r="J55" s="4"/>
    </row>
    <row r="56" spans="1:10" s="19" customFormat="1" ht="12.75">
      <c r="A56" s="1"/>
      <c r="B56" s="1"/>
      <c r="C56" s="2"/>
      <c r="D56" s="2"/>
      <c r="E56" s="2"/>
      <c r="F56" s="3"/>
      <c r="G56" s="4"/>
      <c r="H56" s="3"/>
      <c r="I56" s="4"/>
      <c r="J56" s="4"/>
    </row>
    <row r="57" spans="1:10" s="19" customFormat="1" ht="12.75">
      <c r="A57" s="1"/>
      <c r="B57" s="1"/>
      <c r="C57" s="2"/>
      <c r="D57" s="2"/>
      <c r="E57" s="2"/>
      <c r="F57" s="3"/>
      <c r="G57" s="4"/>
      <c r="H57" s="3"/>
      <c r="I57" s="4"/>
      <c r="J57" s="4"/>
    </row>
    <row r="58" spans="1:10" s="56" customFormat="1" ht="12.75">
      <c r="A58" s="1"/>
      <c r="B58" s="1"/>
      <c r="C58" s="2"/>
      <c r="D58" s="2"/>
      <c r="E58" s="2"/>
      <c r="F58" s="3"/>
      <c r="G58" s="4"/>
      <c r="H58" s="3"/>
      <c r="I58" s="4"/>
      <c r="J58" s="4"/>
    </row>
    <row r="59" spans="1:10" s="56" customFormat="1" ht="12.75">
      <c r="A59" s="1"/>
      <c r="B59" s="1"/>
      <c r="C59" s="2"/>
      <c r="D59" s="2"/>
      <c r="E59" s="2"/>
      <c r="F59" s="3"/>
      <c r="G59" s="4"/>
      <c r="H59" s="3"/>
      <c r="I59" s="4"/>
      <c r="J59" s="4"/>
    </row>
    <row r="60" spans="1:10" s="56" customFormat="1" ht="12.75">
      <c r="A60" s="1"/>
      <c r="B60" s="1"/>
      <c r="C60" s="2"/>
      <c r="D60" s="2"/>
      <c r="E60" s="2"/>
      <c r="F60" s="3"/>
      <c r="G60" s="4"/>
      <c r="H60" s="3"/>
      <c r="I60" s="4"/>
      <c r="J60" s="4"/>
    </row>
    <row r="61" spans="1:10" s="19" customFormat="1" ht="12.75">
      <c r="A61" s="1"/>
      <c r="B61" s="1"/>
      <c r="C61" s="2"/>
      <c r="D61" s="2"/>
      <c r="E61" s="2"/>
      <c r="F61" s="3"/>
      <c r="G61" s="4"/>
      <c r="H61" s="3"/>
      <c r="I61" s="4"/>
      <c r="J61" s="4"/>
    </row>
    <row r="62" spans="1:10" s="19" customFormat="1" ht="12.75">
      <c r="A62" s="1"/>
      <c r="B62" s="1"/>
      <c r="C62" s="2"/>
      <c r="D62" s="2"/>
      <c r="E62" s="2"/>
      <c r="F62" s="3"/>
      <c r="G62" s="4"/>
      <c r="H62" s="3"/>
      <c r="I62" s="4"/>
      <c r="J62" s="4"/>
    </row>
    <row r="63" spans="1:10" s="19" customFormat="1" ht="12.75">
      <c r="A63" s="1"/>
      <c r="B63" s="1"/>
      <c r="C63" s="2"/>
      <c r="D63" s="2"/>
      <c r="E63" s="2"/>
      <c r="F63" s="3"/>
      <c r="G63" s="4"/>
      <c r="H63" s="3"/>
      <c r="I63" s="4"/>
      <c r="J63" s="4"/>
    </row>
  </sheetData>
  <sheetProtection selectLockedCells="1" selectUnlockedCells="1"/>
  <mergeCells count="21">
    <mergeCell ref="G1:J1"/>
    <mergeCell ref="A2:J2"/>
    <mergeCell ref="A3:J3"/>
    <mergeCell ref="A4:J4"/>
    <mergeCell ref="A5:J5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A10:C10"/>
    <mergeCell ref="A11:J11"/>
    <mergeCell ref="A14:J14"/>
    <mergeCell ref="A17:J17"/>
    <mergeCell ref="A22:J22"/>
    <mergeCell ref="A25:J25"/>
    <mergeCell ref="A33:J33"/>
  </mergeCells>
  <printOptions horizontalCentered="1"/>
  <pageMargins left="0.5402777777777777" right="0.3597222222222222" top="0.5118055555555555" bottom="0.4722222222222222" header="0.5118055555555555" footer="0.5118055555555555"/>
  <pageSetup horizontalDpi="300" verticalDpi="300" orientation="landscape" paperSize="9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70"/>
  <sheetViews>
    <sheetView view="pageBreakPreview" zoomScale="75" zoomScaleNormal="75" zoomScaleSheetLayoutView="75" workbookViewId="0" topLeftCell="A1">
      <pane ySplit="900" topLeftCell="A33" activePane="bottomLeft" state="split"/>
      <selection pane="topLeft" activeCell="A1" sqref="A1"/>
      <selection pane="bottomLeft" activeCell="D42" sqref="D42"/>
    </sheetView>
  </sheetViews>
  <sheetFormatPr defaultColWidth="8.796875" defaultRowHeight="15"/>
  <cols>
    <col min="1" max="1" width="5.59765625" style="1" customWidth="1"/>
    <col min="2" max="2" width="7.59765625" style="1" customWidth="1"/>
    <col min="3" max="3" width="4.3984375" style="1" customWidth="1"/>
    <col min="4" max="4" width="71.296875" style="2" customWidth="1"/>
    <col min="5" max="5" width="14.19921875" style="3" customWidth="1"/>
    <col min="6" max="6" width="11.19921875" style="3" customWidth="1"/>
    <col min="7" max="7" width="15.69921875" style="4" customWidth="1"/>
    <col min="8" max="8" width="9" style="4" customWidth="1"/>
  </cols>
  <sheetData>
    <row r="1" spans="1:11" ht="24" customHeight="1">
      <c r="A1" s="13" t="s">
        <v>5</v>
      </c>
      <c r="B1" s="13" t="s">
        <v>6</v>
      </c>
      <c r="C1" s="57" t="s">
        <v>36</v>
      </c>
      <c r="D1" s="14" t="s">
        <v>7</v>
      </c>
      <c r="E1" s="58" t="s">
        <v>8</v>
      </c>
      <c r="F1" s="58" t="s">
        <v>37</v>
      </c>
      <c r="G1" s="59" t="s">
        <v>38</v>
      </c>
      <c r="H1" s="58" t="s">
        <v>39</v>
      </c>
      <c r="K1" s="18"/>
    </row>
    <row r="2" spans="1:11" s="19" customFormat="1" ht="33.75" customHeight="1">
      <c r="A2" s="13"/>
      <c r="B2" s="13"/>
      <c r="C2" s="57"/>
      <c r="D2" s="57"/>
      <c r="E2" s="57"/>
      <c r="F2" s="57"/>
      <c r="G2" s="59"/>
      <c r="H2" s="58"/>
      <c r="K2" s="18"/>
    </row>
    <row r="3" spans="1:8" s="19" customFormat="1" ht="12" customHeight="1">
      <c r="A3" s="60">
        <v>1</v>
      </c>
      <c r="B3" s="60">
        <v>2</v>
      </c>
      <c r="C3" s="60">
        <v>3</v>
      </c>
      <c r="D3" s="60">
        <v>4</v>
      </c>
      <c r="E3" s="61">
        <v>5</v>
      </c>
      <c r="F3" s="60">
        <v>6</v>
      </c>
      <c r="G3" s="60">
        <v>7</v>
      </c>
      <c r="H3" s="60">
        <v>8</v>
      </c>
    </row>
    <row r="4" spans="1:11" s="26" customFormat="1" ht="27" customHeight="1">
      <c r="A4" s="62" t="s">
        <v>40</v>
      </c>
      <c r="B4" s="62"/>
      <c r="C4" s="62"/>
      <c r="D4" s="62"/>
      <c r="E4" s="63">
        <f>SUM(E6,E10,E14,E22,E26,E40)</f>
        <v>4456557</v>
      </c>
      <c r="F4" s="63">
        <f>SUM(F6,F10,F14,F22,F26,F40)</f>
        <v>5116197</v>
      </c>
      <c r="G4" s="63">
        <f>SUM(G6,G10,G14,G22,G26,G40)</f>
        <v>3112234</v>
      </c>
      <c r="H4" s="64">
        <f>G4/F4*100</f>
        <v>60.83100396642271</v>
      </c>
      <c r="I4" s="65"/>
      <c r="J4" s="65"/>
      <c r="K4" s="25"/>
    </row>
    <row r="5" spans="1:10" s="29" customFormat="1" ht="9" customHeight="1">
      <c r="A5" s="60"/>
      <c r="B5" s="60"/>
      <c r="C5" s="60"/>
      <c r="D5" s="60"/>
      <c r="E5" s="60"/>
      <c r="F5" s="60"/>
      <c r="G5" s="60"/>
      <c r="H5" s="60"/>
      <c r="I5" s="28"/>
      <c r="J5" s="28"/>
    </row>
    <row r="6" spans="1:10" s="33" customFormat="1" ht="18" customHeight="1">
      <c r="A6" s="66">
        <v>700</v>
      </c>
      <c r="B6" s="66"/>
      <c r="C6" s="66"/>
      <c r="D6" s="67" t="s">
        <v>17</v>
      </c>
      <c r="E6" s="68">
        <f>SUM(E7:E8)/2</f>
        <v>0</v>
      </c>
      <c r="F6" s="68">
        <f>SUM(F7:F8)/2</f>
        <v>8241</v>
      </c>
      <c r="G6" s="68">
        <f>SUM(G7:G8)/2</f>
        <v>8241</v>
      </c>
      <c r="H6" s="68">
        <f>SUM(H7:H8)/2</f>
        <v>100</v>
      </c>
      <c r="I6" s="69"/>
      <c r="J6" s="69"/>
    </row>
    <row r="7" spans="1:10" s="33" customFormat="1" ht="18" customHeight="1">
      <c r="A7" s="66">
        <v>700</v>
      </c>
      <c r="B7" s="66">
        <v>70005</v>
      </c>
      <c r="C7" s="66"/>
      <c r="D7" s="67" t="s">
        <v>18</v>
      </c>
      <c r="E7" s="68">
        <f>SUM(E8)</f>
        <v>0</v>
      </c>
      <c r="F7" s="68">
        <f>SUM(F8)</f>
        <v>8241</v>
      </c>
      <c r="G7" s="68">
        <f>SUM(G8)</f>
        <v>8241</v>
      </c>
      <c r="H7" s="68">
        <f>SUM(H8)</f>
        <v>100</v>
      </c>
      <c r="I7" s="69"/>
      <c r="J7" s="69"/>
    </row>
    <row r="8" spans="1:10" s="33" customFormat="1" ht="34.5" customHeight="1">
      <c r="A8" s="70">
        <v>700</v>
      </c>
      <c r="B8" s="70"/>
      <c r="C8" s="70">
        <v>201</v>
      </c>
      <c r="D8" s="71" t="s">
        <v>41</v>
      </c>
      <c r="E8" s="72">
        <v>0</v>
      </c>
      <c r="F8" s="72">
        <v>8241</v>
      </c>
      <c r="G8" s="73">
        <v>8241</v>
      </c>
      <c r="H8" s="74">
        <f aca="true" t="shared" si="0" ref="H8:H42">G8/F8*100</f>
        <v>100</v>
      </c>
      <c r="I8" s="69"/>
      <c r="J8" s="69"/>
    </row>
    <row r="9" spans="1:10" s="33" customFormat="1" ht="9" customHeight="1">
      <c r="A9" s="70"/>
      <c r="B9" s="70"/>
      <c r="C9" s="70"/>
      <c r="D9" s="70"/>
      <c r="E9" s="70"/>
      <c r="F9" s="70"/>
      <c r="G9" s="70"/>
      <c r="H9" s="70"/>
      <c r="I9" s="69"/>
      <c r="J9" s="69"/>
    </row>
    <row r="10" spans="1:8" s="40" customFormat="1" ht="16.5" customHeight="1">
      <c r="A10" s="75">
        <v>750</v>
      </c>
      <c r="B10" s="76"/>
      <c r="C10" s="76"/>
      <c r="D10" s="77" t="s">
        <v>19</v>
      </c>
      <c r="E10" s="78">
        <f>SUM(E11:E12)/2</f>
        <v>211699</v>
      </c>
      <c r="F10" s="78">
        <f>SUM(F11:F12)/2</f>
        <v>211699</v>
      </c>
      <c r="G10" s="78">
        <f>SUM(G11:G12)/2</f>
        <v>107197</v>
      </c>
      <c r="H10" s="79">
        <f t="shared" si="0"/>
        <v>50.63651694150657</v>
      </c>
    </row>
    <row r="11" spans="1:8" s="40" customFormat="1" ht="17.25" customHeight="1">
      <c r="A11" s="80">
        <v>750</v>
      </c>
      <c r="B11" s="80">
        <v>75011</v>
      </c>
      <c r="C11" s="81"/>
      <c r="D11" s="82" t="s">
        <v>20</v>
      </c>
      <c r="E11" s="83">
        <f>SUM(E12)</f>
        <v>211699</v>
      </c>
      <c r="F11" s="83">
        <f>SUM(F12)</f>
        <v>211699</v>
      </c>
      <c r="G11" s="83">
        <f>SUM(G12)</f>
        <v>107197</v>
      </c>
      <c r="H11" s="84">
        <f t="shared" si="0"/>
        <v>50.63651694150657</v>
      </c>
    </row>
    <row r="12" spans="1:8" s="46" customFormat="1" ht="34.5" customHeight="1">
      <c r="A12" s="85">
        <v>750</v>
      </c>
      <c r="B12" s="85">
        <v>75011</v>
      </c>
      <c r="C12" s="85">
        <v>201</v>
      </c>
      <c r="D12" s="71" t="s">
        <v>41</v>
      </c>
      <c r="E12" s="86">
        <v>211699</v>
      </c>
      <c r="F12" s="86">
        <v>211699</v>
      </c>
      <c r="G12" s="86">
        <v>107197</v>
      </c>
      <c r="H12" s="74">
        <f t="shared" si="0"/>
        <v>50.63651694150657</v>
      </c>
    </row>
    <row r="13" spans="1:8" s="46" customFormat="1" ht="9" customHeight="1">
      <c r="A13" s="85"/>
      <c r="B13" s="85"/>
      <c r="C13" s="85"/>
      <c r="D13" s="85"/>
      <c r="E13" s="85"/>
      <c r="F13" s="85"/>
      <c r="G13" s="85"/>
      <c r="H13" s="85"/>
    </row>
    <row r="14" spans="1:9" s="46" customFormat="1" ht="30.75" customHeight="1">
      <c r="A14" s="80">
        <v>751</v>
      </c>
      <c r="B14" s="80"/>
      <c r="C14" s="80"/>
      <c r="D14" s="87" t="s">
        <v>21</v>
      </c>
      <c r="E14" s="83">
        <f>SUM(E15:E20)/2</f>
        <v>10480</v>
      </c>
      <c r="F14" s="83">
        <f>SUM(F15:F20)/2</f>
        <v>256859</v>
      </c>
      <c r="G14" s="83">
        <f>SUM(G15:G20)/2</f>
        <v>251481</v>
      </c>
      <c r="H14" s="84">
        <f t="shared" si="0"/>
        <v>97.90624428188228</v>
      </c>
      <c r="I14" s="43"/>
    </row>
    <row r="15" spans="1:8" s="46" customFormat="1" ht="21" customHeight="1">
      <c r="A15" s="80">
        <v>751</v>
      </c>
      <c r="B15" s="80">
        <v>75101</v>
      </c>
      <c r="C15" s="80"/>
      <c r="D15" s="87" t="s">
        <v>22</v>
      </c>
      <c r="E15" s="83">
        <f>SUM(E16)</f>
        <v>10480</v>
      </c>
      <c r="F15" s="83">
        <f>SUM(F16)</f>
        <v>10480</v>
      </c>
      <c r="G15" s="83">
        <f>SUM(G16)</f>
        <v>5242</v>
      </c>
      <c r="H15" s="84">
        <f t="shared" si="0"/>
        <v>50.01908396946565</v>
      </c>
    </row>
    <row r="16" spans="1:8" s="46" customFormat="1" ht="33.75" customHeight="1">
      <c r="A16" s="85">
        <v>751</v>
      </c>
      <c r="B16" s="85">
        <v>75101</v>
      </c>
      <c r="C16" s="85">
        <v>201</v>
      </c>
      <c r="D16" s="71" t="s">
        <v>41</v>
      </c>
      <c r="E16" s="86">
        <v>10480</v>
      </c>
      <c r="F16" s="86">
        <v>10480</v>
      </c>
      <c r="G16" s="86">
        <v>5242</v>
      </c>
      <c r="H16" s="74">
        <f t="shared" si="0"/>
        <v>50.01908396946565</v>
      </c>
    </row>
    <row r="17" spans="1:8" s="40" customFormat="1" ht="47.25" customHeight="1">
      <c r="A17" s="80">
        <v>751</v>
      </c>
      <c r="B17" s="80">
        <v>75109</v>
      </c>
      <c r="C17" s="80"/>
      <c r="D17" s="30" t="s">
        <v>23</v>
      </c>
      <c r="E17" s="83">
        <f>SUM(E18)</f>
        <v>0</v>
      </c>
      <c r="F17" s="83">
        <f>SUM(F18)</f>
        <v>111800</v>
      </c>
      <c r="G17" s="83">
        <f>SUM(G18)</f>
        <v>111660</v>
      </c>
      <c r="H17" s="84">
        <f t="shared" si="0"/>
        <v>99.87477638640429</v>
      </c>
    </row>
    <row r="18" spans="1:8" s="46" customFormat="1" ht="35.25" customHeight="1">
      <c r="A18" s="85">
        <v>751</v>
      </c>
      <c r="B18" s="85">
        <v>75109</v>
      </c>
      <c r="C18" s="85">
        <v>201</v>
      </c>
      <c r="D18" s="71" t="s">
        <v>41</v>
      </c>
      <c r="E18" s="86">
        <v>0</v>
      </c>
      <c r="F18" s="86">
        <v>111800</v>
      </c>
      <c r="G18" s="86">
        <v>111660</v>
      </c>
      <c r="H18" s="74">
        <f t="shared" si="0"/>
        <v>99.87477638640429</v>
      </c>
    </row>
    <row r="19" spans="1:8" s="46" customFormat="1" ht="17.25" customHeight="1">
      <c r="A19" s="80">
        <v>751</v>
      </c>
      <c r="B19" s="80">
        <v>75110</v>
      </c>
      <c r="C19" s="80"/>
      <c r="D19" s="87" t="s">
        <v>24</v>
      </c>
      <c r="E19" s="83">
        <f>SUM(E20)</f>
        <v>0</v>
      </c>
      <c r="F19" s="83">
        <f>SUM(F20)</f>
        <v>134579</v>
      </c>
      <c r="G19" s="83">
        <f>SUM(G20)</f>
        <v>134579</v>
      </c>
      <c r="H19" s="74">
        <f t="shared" si="0"/>
        <v>100</v>
      </c>
    </row>
    <row r="20" spans="1:8" s="46" customFormat="1" ht="35.25" customHeight="1">
      <c r="A20" s="85">
        <v>751</v>
      </c>
      <c r="B20" s="85">
        <v>75110</v>
      </c>
      <c r="C20" s="85">
        <v>201</v>
      </c>
      <c r="D20" s="71" t="s">
        <v>41</v>
      </c>
      <c r="E20" s="86">
        <v>0</v>
      </c>
      <c r="F20" s="86">
        <v>134579</v>
      </c>
      <c r="G20" s="86">
        <v>134579</v>
      </c>
      <c r="H20" s="74">
        <f t="shared" si="0"/>
        <v>100</v>
      </c>
    </row>
    <row r="21" spans="1:8" s="46" customFormat="1" ht="9" customHeight="1">
      <c r="A21" s="85"/>
      <c r="B21" s="85"/>
      <c r="C21" s="85"/>
      <c r="D21" s="85"/>
      <c r="E21" s="85"/>
      <c r="F21" s="85"/>
      <c r="G21" s="85"/>
      <c r="H21" s="85"/>
    </row>
    <row r="22" spans="1:8" s="40" customFormat="1" ht="16.5" customHeight="1">
      <c r="A22" s="80">
        <v>801</v>
      </c>
      <c r="B22" s="80"/>
      <c r="C22" s="80"/>
      <c r="D22" s="87" t="s">
        <v>25</v>
      </c>
      <c r="E22" s="83">
        <f aca="true" t="shared" si="1" ref="E22:G23">SUM(E23)</f>
        <v>0</v>
      </c>
      <c r="F22" s="83">
        <f t="shared" si="1"/>
        <v>15992</v>
      </c>
      <c r="G22" s="83">
        <f t="shared" si="1"/>
        <v>15992</v>
      </c>
      <c r="H22" s="84">
        <f t="shared" si="0"/>
        <v>100</v>
      </c>
    </row>
    <row r="23" spans="1:8" s="40" customFormat="1" ht="16.5" customHeight="1">
      <c r="A23" s="80">
        <v>801</v>
      </c>
      <c r="B23" s="80">
        <v>80101</v>
      </c>
      <c r="C23" s="80"/>
      <c r="D23" s="87" t="s">
        <v>26</v>
      </c>
      <c r="E23" s="83">
        <f t="shared" si="1"/>
        <v>0</v>
      </c>
      <c r="F23" s="83">
        <f t="shared" si="1"/>
        <v>15992</v>
      </c>
      <c r="G23" s="83">
        <f t="shared" si="1"/>
        <v>15992</v>
      </c>
      <c r="H23" s="84">
        <f t="shared" si="0"/>
        <v>100</v>
      </c>
    </row>
    <row r="24" spans="1:8" s="46" customFormat="1" ht="33" customHeight="1">
      <c r="A24" s="85">
        <v>801</v>
      </c>
      <c r="B24" s="85">
        <v>80101</v>
      </c>
      <c r="C24" s="85">
        <v>201</v>
      </c>
      <c r="D24" s="71" t="s">
        <v>41</v>
      </c>
      <c r="E24" s="86">
        <v>0</v>
      </c>
      <c r="F24" s="86">
        <v>15992</v>
      </c>
      <c r="G24" s="86">
        <v>15992</v>
      </c>
      <c r="H24" s="74">
        <f t="shared" si="0"/>
        <v>100</v>
      </c>
    </row>
    <row r="25" spans="1:8" s="46" customFormat="1" ht="9" customHeight="1">
      <c r="A25" s="85"/>
      <c r="B25" s="85"/>
      <c r="C25" s="85"/>
      <c r="D25" s="85"/>
      <c r="E25" s="85"/>
      <c r="F25" s="85"/>
      <c r="G25" s="85"/>
      <c r="H25" s="85"/>
    </row>
    <row r="26" spans="1:8" s="46" customFormat="1" ht="16.5" customHeight="1">
      <c r="A26" s="88">
        <v>853</v>
      </c>
      <c r="B26" s="89"/>
      <c r="C26" s="89"/>
      <c r="D26" s="77" t="s">
        <v>27</v>
      </c>
      <c r="E26" s="78">
        <f>SUM(E27:E38)/2</f>
        <v>3620378</v>
      </c>
      <c r="F26" s="78">
        <f>SUM(F27:F38)/2</f>
        <v>3925406</v>
      </c>
      <c r="G26" s="78">
        <f>SUM(G27:G38)/2</f>
        <v>2112741</v>
      </c>
      <c r="H26" s="79">
        <f t="shared" si="0"/>
        <v>53.82222883441866</v>
      </c>
    </row>
    <row r="27" spans="1:8" s="40" customFormat="1" ht="32.25" customHeight="1">
      <c r="A27" s="80">
        <v>853</v>
      </c>
      <c r="B27" s="81">
        <v>85313</v>
      </c>
      <c r="C27" s="81"/>
      <c r="D27" s="82" t="s">
        <v>28</v>
      </c>
      <c r="E27" s="83">
        <f>SUM(E28)</f>
        <v>78169</v>
      </c>
      <c r="F27" s="83">
        <f>SUM(F28)</f>
        <v>146497</v>
      </c>
      <c r="G27" s="83">
        <f>SUM(G28)</f>
        <v>73249</v>
      </c>
      <c r="H27" s="84">
        <f t="shared" si="0"/>
        <v>50.00034130391748</v>
      </c>
    </row>
    <row r="28" spans="1:9" s="92" customFormat="1" ht="33.75" customHeight="1">
      <c r="A28" s="85">
        <v>853</v>
      </c>
      <c r="B28" s="90">
        <v>85313</v>
      </c>
      <c r="C28" s="90">
        <v>201</v>
      </c>
      <c r="D28" s="71" t="s">
        <v>41</v>
      </c>
      <c r="E28" s="86">
        <v>78169</v>
      </c>
      <c r="F28" s="86">
        <v>146497</v>
      </c>
      <c r="G28" s="86">
        <v>73249</v>
      </c>
      <c r="H28" s="74">
        <f t="shared" si="0"/>
        <v>50.00034130391748</v>
      </c>
      <c r="I28" s="91"/>
    </row>
    <row r="29" spans="1:110" s="33" customFormat="1" ht="18.75" customHeight="1">
      <c r="A29" s="80">
        <v>853</v>
      </c>
      <c r="B29" s="80">
        <v>85314</v>
      </c>
      <c r="C29" s="66"/>
      <c r="D29" s="82" t="s">
        <v>29</v>
      </c>
      <c r="E29" s="83">
        <f>SUM(E30)</f>
        <v>2602937</v>
      </c>
      <c r="F29" s="83">
        <f>SUM(F30)</f>
        <v>2832707</v>
      </c>
      <c r="G29" s="83">
        <f>SUM(G30)</f>
        <v>1540070</v>
      </c>
      <c r="H29" s="84">
        <f t="shared" si="0"/>
        <v>54.367430164856444</v>
      </c>
      <c r="I29" s="93"/>
      <c r="J29" s="93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</row>
    <row r="30" spans="1:110" s="97" customFormat="1" ht="36" customHeight="1">
      <c r="A30" s="85">
        <v>853</v>
      </c>
      <c r="B30" s="85">
        <v>85314</v>
      </c>
      <c r="C30" s="85">
        <v>201</v>
      </c>
      <c r="D30" s="71" t="s">
        <v>41</v>
      </c>
      <c r="E30" s="86">
        <v>2602937</v>
      </c>
      <c r="F30" s="86">
        <v>2832707</v>
      </c>
      <c r="G30" s="86">
        <v>1540070</v>
      </c>
      <c r="H30" s="74">
        <f t="shared" si="0"/>
        <v>54.367430164856444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</row>
    <row r="31" spans="1:8" s="46" customFormat="1" ht="18" customHeight="1">
      <c r="A31" s="80">
        <v>853</v>
      </c>
      <c r="B31" s="80">
        <v>85316</v>
      </c>
      <c r="C31" s="81"/>
      <c r="D31" s="82" t="s">
        <v>30</v>
      </c>
      <c r="E31" s="83">
        <f>SUM(E32)</f>
        <v>346459</v>
      </c>
      <c r="F31" s="83">
        <f>SUM(F32)</f>
        <v>346459</v>
      </c>
      <c r="G31" s="83">
        <f>SUM(G32)</f>
        <v>173232</v>
      </c>
      <c r="H31" s="84">
        <f t="shared" si="0"/>
        <v>50.00072158610398</v>
      </c>
    </row>
    <row r="32" spans="1:8" s="40" customFormat="1" ht="33.75" customHeight="1">
      <c r="A32" s="90">
        <v>853</v>
      </c>
      <c r="B32" s="90">
        <v>85316</v>
      </c>
      <c r="C32" s="90">
        <v>201</v>
      </c>
      <c r="D32" s="71" t="s">
        <v>41</v>
      </c>
      <c r="E32" s="86">
        <v>346459</v>
      </c>
      <c r="F32" s="86">
        <v>346459</v>
      </c>
      <c r="G32" s="86">
        <v>173232</v>
      </c>
      <c r="H32" s="74">
        <f t="shared" si="0"/>
        <v>50.00072158610398</v>
      </c>
    </row>
    <row r="33" spans="1:8" s="40" customFormat="1" ht="18" customHeight="1">
      <c r="A33" s="80">
        <v>853</v>
      </c>
      <c r="B33" s="80">
        <v>85319</v>
      </c>
      <c r="C33" s="81"/>
      <c r="D33" s="82" t="s">
        <v>31</v>
      </c>
      <c r="E33" s="83">
        <f>SUM(E34)</f>
        <v>587268</v>
      </c>
      <c r="F33" s="83">
        <f>SUM(F34)</f>
        <v>587268</v>
      </c>
      <c r="G33" s="83">
        <f>SUM(G34)</f>
        <v>316218</v>
      </c>
      <c r="H33" s="84">
        <f t="shared" si="0"/>
        <v>53.84560371074194</v>
      </c>
    </row>
    <row r="34" spans="1:8" s="46" customFormat="1" ht="33" customHeight="1">
      <c r="A34" s="85">
        <v>853</v>
      </c>
      <c r="B34" s="85">
        <v>85319</v>
      </c>
      <c r="C34" s="85">
        <v>201</v>
      </c>
      <c r="D34" s="71" t="s">
        <v>41</v>
      </c>
      <c r="E34" s="86">
        <v>587268</v>
      </c>
      <c r="F34" s="86">
        <v>587268</v>
      </c>
      <c r="G34" s="86">
        <v>316218</v>
      </c>
      <c r="H34" s="74">
        <f t="shared" si="0"/>
        <v>53.84560371074194</v>
      </c>
    </row>
    <row r="35" spans="1:8" s="40" customFormat="1" ht="16.5" customHeight="1">
      <c r="A35" s="80">
        <v>853</v>
      </c>
      <c r="B35" s="80">
        <v>85328</v>
      </c>
      <c r="C35" s="81"/>
      <c r="D35" s="82" t="s">
        <v>32</v>
      </c>
      <c r="E35" s="83">
        <f>SUM(E36)</f>
        <v>5545</v>
      </c>
      <c r="F35" s="83">
        <f>SUM(F36)</f>
        <v>5545</v>
      </c>
      <c r="G35" s="83">
        <f>SUM(G36)</f>
        <v>2772</v>
      </c>
      <c r="H35" s="84">
        <f t="shared" si="0"/>
        <v>49.99098286744815</v>
      </c>
    </row>
    <row r="36" spans="1:8" s="46" customFormat="1" ht="32.25" customHeight="1">
      <c r="A36" s="85">
        <v>853</v>
      </c>
      <c r="B36" s="85">
        <v>85328</v>
      </c>
      <c r="C36" s="85">
        <v>201</v>
      </c>
      <c r="D36" s="71" t="s">
        <v>41</v>
      </c>
      <c r="E36" s="86">
        <v>5545</v>
      </c>
      <c r="F36" s="86">
        <v>5545</v>
      </c>
      <c r="G36" s="86">
        <v>2772</v>
      </c>
      <c r="H36" s="74">
        <f t="shared" si="0"/>
        <v>49.99098286744815</v>
      </c>
    </row>
    <row r="37" spans="1:8" s="40" customFormat="1" ht="16.5" customHeight="1">
      <c r="A37" s="80">
        <v>853</v>
      </c>
      <c r="B37" s="80">
        <v>85395</v>
      </c>
      <c r="C37" s="80"/>
      <c r="D37" s="87" t="s">
        <v>33</v>
      </c>
      <c r="E37" s="83">
        <f>SUM(E38)</f>
        <v>0</v>
      </c>
      <c r="F37" s="83">
        <f>SUM(F38)</f>
        <v>6930</v>
      </c>
      <c r="G37" s="83">
        <f>SUM(G38)</f>
        <v>7200</v>
      </c>
      <c r="H37" s="84">
        <f t="shared" si="0"/>
        <v>103.89610389610388</v>
      </c>
    </row>
    <row r="38" spans="1:8" s="46" customFormat="1" ht="33.75" customHeight="1">
      <c r="A38" s="85">
        <v>853</v>
      </c>
      <c r="B38" s="85">
        <v>85395</v>
      </c>
      <c r="C38" s="85">
        <v>201</v>
      </c>
      <c r="D38" s="71" t="s">
        <v>41</v>
      </c>
      <c r="E38" s="86">
        <v>0</v>
      </c>
      <c r="F38" s="86">
        <v>6930</v>
      </c>
      <c r="G38" s="86">
        <v>7200</v>
      </c>
      <c r="H38" s="74">
        <f t="shared" si="0"/>
        <v>103.89610389610388</v>
      </c>
    </row>
    <row r="39" spans="1:8" s="46" customFormat="1" ht="8.25" customHeight="1">
      <c r="A39" s="85"/>
      <c r="B39" s="85"/>
      <c r="C39" s="85"/>
      <c r="D39" s="85"/>
      <c r="E39" s="85"/>
      <c r="F39" s="85"/>
      <c r="G39" s="85"/>
      <c r="H39" s="85"/>
    </row>
    <row r="40" spans="1:8" s="46" customFormat="1" ht="16.5" customHeight="1">
      <c r="A40" s="75">
        <v>900</v>
      </c>
      <c r="B40" s="76"/>
      <c r="C40" s="76"/>
      <c r="D40" s="77" t="s">
        <v>34</v>
      </c>
      <c r="E40" s="78">
        <f aca="true" t="shared" si="2" ref="E40:G41">SUM(E41)</f>
        <v>614000</v>
      </c>
      <c r="F40" s="78">
        <f t="shared" si="2"/>
        <v>698000</v>
      </c>
      <c r="G40" s="78">
        <f t="shared" si="2"/>
        <v>616582</v>
      </c>
      <c r="H40" s="79">
        <f t="shared" si="0"/>
        <v>88.33553008595989</v>
      </c>
    </row>
    <row r="41" spans="1:8" s="40" customFormat="1" ht="16.5" customHeight="1">
      <c r="A41" s="80">
        <v>900</v>
      </c>
      <c r="B41" s="80">
        <v>90015</v>
      </c>
      <c r="C41" s="81"/>
      <c r="D41" s="82" t="s">
        <v>35</v>
      </c>
      <c r="E41" s="83">
        <f t="shared" si="2"/>
        <v>614000</v>
      </c>
      <c r="F41" s="83">
        <f t="shared" si="2"/>
        <v>698000</v>
      </c>
      <c r="G41" s="83">
        <f t="shared" si="2"/>
        <v>616582</v>
      </c>
      <c r="H41" s="84">
        <f t="shared" si="0"/>
        <v>88.33553008595989</v>
      </c>
    </row>
    <row r="42" spans="1:10" s="40" customFormat="1" ht="33.75" customHeight="1">
      <c r="A42" s="85">
        <v>900</v>
      </c>
      <c r="B42" s="85">
        <v>90015</v>
      </c>
      <c r="C42" s="85">
        <v>201</v>
      </c>
      <c r="D42" s="71" t="s">
        <v>41</v>
      </c>
      <c r="E42" s="86">
        <v>614000</v>
      </c>
      <c r="F42" s="86">
        <v>698000</v>
      </c>
      <c r="G42" s="98">
        <v>616582</v>
      </c>
      <c r="H42" s="74">
        <f t="shared" si="0"/>
        <v>88.33553008595989</v>
      </c>
      <c r="I42" s="69"/>
      <c r="J42" s="69"/>
    </row>
    <row r="43" spans="1:10" s="55" customFormat="1" ht="12.75">
      <c r="A43" s="1"/>
      <c r="B43" s="1"/>
      <c r="C43" s="1"/>
      <c r="D43" s="50"/>
      <c r="E43" s="51"/>
      <c r="F43" s="51"/>
      <c r="G43" s="52"/>
      <c r="H43" s="53"/>
      <c r="I43" s="54"/>
      <c r="J43" s="54"/>
    </row>
    <row r="44" spans="1:8" s="56" customFormat="1" ht="12.75">
      <c r="A44" s="1"/>
      <c r="B44" s="1"/>
      <c r="C44" s="1"/>
      <c r="D44" s="2"/>
      <c r="E44" s="3"/>
      <c r="F44" s="3"/>
      <c r="G44" s="4"/>
      <c r="H44" s="4"/>
    </row>
    <row r="45" spans="1:8" s="56" customFormat="1" ht="12.75">
      <c r="A45" s="1"/>
      <c r="B45" s="1"/>
      <c r="C45" s="1"/>
      <c r="D45" s="2"/>
      <c r="E45" s="3"/>
      <c r="F45" s="3"/>
      <c r="G45" s="4"/>
      <c r="H45" s="4"/>
    </row>
    <row r="46" spans="1:8" s="56" customFormat="1" ht="12.75">
      <c r="A46" s="1"/>
      <c r="B46" s="1"/>
      <c r="C46" s="1"/>
      <c r="D46" s="2"/>
      <c r="E46" s="3"/>
      <c r="F46" s="3"/>
      <c r="G46" s="4"/>
      <c r="H46" s="4"/>
    </row>
    <row r="47" spans="1:8" s="19" customFormat="1" ht="12.75">
      <c r="A47" s="1"/>
      <c r="B47" s="1"/>
      <c r="C47" s="1"/>
      <c r="D47" s="2"/>
      <c r="E47" s="3"/>
      <c r="F47" s="3"/>
      <c r="G47" s="4"/>
      <c r="H47" s="4"/>
    </row>
    <row r="48" spans="1:8" s="56" customFormat="1" ht="12.75">
      <c r="A48" s="1"/>
      <c r="B48" s="1"/>
      <c r="C48" s="1"/>
      <c r="D48" s="2"/>
      <c r="E48" s="3"/>
      <c r="F48" s="3"/>
      <c r="G48" s="4"/>
      <c r="H48" s="4"/>
    </row>
    <row r="49" spans="1:8" s="19" customFormat="1" ht="12.75">
      <c r="A49" s="1"/>
      <c r="B49" s="1"/>
      <c r="C49" s="1"/>
      <c r="D49" s="2"/>
      <c r="E49" s="3"/>
      <c r="F49" s="3"/>
      <c r="G49" s="4"/>
      <c r="H49" s="4"/>
    </row>
    <row r="50" spans="1:8" s="56" customFormat="1" ht="12.75">
      <c r="A50" s="1"/>
      <c r="B50" s="1"/>
      <c r="C50" s="1"/>
      <c r="D50" s="2"/>
      <c r="E50" s="3"/>
      <c r="F50" s="3"/>
      <c r="G50" s="4"/>
      <c r="H50" s="4"/>
    </row>
    <row r="51" spans="1:8" s="19" customFormat="1" ht="12.75">
      <c r="A51" s="1"/>
      <c r="B51" s="1"/>
      <c r="C51" s="1"/>
      <c r="D51" s="2"/>
      <c r="E51" s="3"/>
      <c r="F51" s="3"/>
      <c r="G51" s="4"/>
      <c r="H51" s="4"/>
    </row>
    <row r="52" spans="1:8" s="56" customFormat="1" ht="12.75">
      <c r="A52" s="1"/>
      <c r="B52" s="1"/>
      <c r="C52" s="1"/>
      <c r="D52" s="2"/>
      <c r="E52" s="3"/>
      <c r="F52" s="3"/>
      <c r="G52" s="4"/>
      <c r="H52" s="4"/>
    </row>
    <row r="53" spans="1:8" s="19" customFormat="1" ht="12.75">
      <c r="A53" s="1"/>
      <c r="B53" s="1"/>
      <c r="C53" s="1"/>
      <c r="D53" s="2"/>
      <c r="E53" s="3"/>
      <c r="F53" s="3"/>
      <c r="G53" s="4"/>
      <c r="H53" s="4"/>
    </row>
    <row r="54" spans="1:8" s="56" customFormat="1" ht="12.75">
      <c r="A54" s="1"/>
      <c r="B54" s="1"/>
      <c r="C54" s="1"/>
      <c r="D54" s="2"/>
      <c r="E54" s="3"/>
      <c r="F54" s="3"/>
      <c r="G54" s="4"/>
      <c r="H54" s="4"/>
    </row>
    <row r="55" spans="1:8" s="19" customFormat="1" ht="12.75">
      <c r="A55" s="1"/>
      <c r="B55" s="1"/>
      <c r="C55" s="1"/>
      <c r="D55" s="2"/>
      <c r="E55" s="3"/>
      <c r="F55" s="3"/>
      <c r="G55" s="4"/>
      <c r="H55" s="4"/>
    </row>
    <row r="56" spans="1:8" s="56" customFormat="1" ht="12.75">
      <c r="A56" s="1"/>
      <c r="B56" s="1"/>
      <c r="C56" s="1"/>
      <c r="D56" s="2"/>
      <c r="E56" s="3"/>
      <c r="F56" s="3"/>
      <c r="G56" s="4"/>
      <c r="H56" s="4"/>
    </row>
    <row r="57" spans="1:8" s="19" customFormat="1" ht="12.75">
      <c r="A57" s="1"/>
      <c r="B57" s="1"/>
      <c r="C57" s="1"/>
      <c r="D57" s="2"/>
      <c r="E57" s="3"/>
      <c r="F57" s="3"/>
      <c r="G57" s="4"/>
      <c r="H57" s="4"/>
    </row>
    <row r="58" spans="1:8" s="56" customFormat="1" ht="47.25" customHeight="1">
      <c r="A58" s="1"/>
      <c r="B58" s="1"/>
      <c r="C58" s="1"/>
      <c r="D58" s="2"/>
      <c r="E58" s="3"/>
      <c r="F58" s="3"/>
      <c r="G58" s="4"/>
      <c r="H58" s="4"/>
    </row>
    <row r="59" spans="1:8" s="56" customFormat="1" ht="12.75">
      <c r="A59" s="1"/>
      <c r="B59" s="1"/>
      <c r="C59" s="1"/>
      <c r="D59" s="2"/>
      <c r="E59" s="3"/>
      <c r="F59" s="3"/>
      <c r="G59" s="4"/>
      <c r="H59" s="4"/>
    </row>
    <row r="60" spans="1:8" s="19" customFormat="1" ht="12.75">
      <c r="A60" s="1"/>
      <c r="B60" s="1"/>
      <c r="C60" s="1"/>
      <c r="D60" s="2"/>
      <c r="E60" s="3"/>
      <c r="F60" s="3"/>
      <c r="G60" s="4"/>
      <c r="H60" s="4"/>
    </row>
    <row r="61" spans="1:8" s="56" customFormat="1" ht="12.75">
      <c r="A61" s="1"/>
      <c r="B61" s="1"/>
      <c r="C61" s="1"/>
      <c r="D61" s="2"/>
      <c r="E61" s="3"/>
      <c r="F61" s="3"/>
      <c r="G61" s="4"/>
      <c r="H61" s="4"/>
    </row>
    <row r="62" spans="1:8" s="56" customFormat="1" ht="12.75">
      <c r="A62" s="1"/>
      <c r="B62" s="1"/>
      <c r="C62" s="1"/>
      <c r="D62" s="2"/>
      <c r="E62" s="3"/>
      <c r="F62" s="3"/>
      <c r="G62" s="4"/>
      <c r="H62" s="4"/>
    </row>
    <row r="63" spans="1:8" s="19" customFormat="1" ht="12.75">
      <c r="A63" s="1"/>
      <c r="B63" s="1"/>
      <c r="C63" s="1"/>
      <c r="D63" s="2"/>
      <c r="E63" s="3"/>
      <c r="F63" s="3"/>
      <c r="G63" s="4"/>
      <c r="H63" s="4"/>
    </row>
    <row r="64" spans="1:8" s="19" customFormat="1" ht="12.75">
      <c r="A64" s="1"/>
      <c r="B64" s="1"/>
      <c r="C64" s="1"/>
      <c r="D64" s="2"/>
      <c r="E64" s="3"/>
      <c r="F64" s="3"/>
      <c r="G64" s="4"/>
      <c r="H64" s="4"/>
    </row>
    <row r="65" spans="1:8" s="56" customFormat="1" ht="12.75">
      <c r="A65" s="1"/>
      <c r="B65" s="1"/>
      <c r="C65" s="1"/>
      <c r="D65" s="2"/>
      <c r="E65" s="3"/>
      <c r="F65" s="3"/>
      <c r="G65" s="4"/>
      <c r="H65" s="4"/>
    </row>
    <row r="66" spans="1:8" s="56" customFormat="1" ht="12.75">
      <c r="A66" s="1"/>
      <c r="B66" s="1"/>
      <c r="C66" s="1"/>
      <c r="D66" s="2"/>
      <c r="E66" s="3"/>
      <c r="F66" s="3"/>
      <c r="G66" s="4"/>
      <c r="H66" s="4"/>
    </row>
    <row r="67" spans="1:8" s="56" customFormat="1" ht="12.75">
      <c r="A67" s="1"/>
      <c r="B67" s="1"/>
      <c r="C67" s="1"/>
      <c r="D67" s="2"/>
      <c r="E67" s="3"/>
      <c r="F67" s="3"/>
      <c r="G67" s="4"/>
      <c r="H67" s="4"/>
    </row>
    <row r="68" spans="1:8" s="19" customFormat="1" ht="12.75">
      <c r="A68" s="1"/>
      <c r="B68" s="1"/>
      <c r="C68" s="1"/>
      <c r="D68" s="2"/>
      <c r="E68" s="3"/>
      <c r="F68" s="3"/>
      <c r="G68" s="4"/>
      <c r="H68" s="4"/>
    </row>
    <row r="69" spans="1:8" s="19" customFormat="1" ht="12.75">
      <c r="A69" s="1"/>
      <c r="B69" s="1"/>
      <c r="C69" s="1"/>
      <c r="D69" s="2"/>
      <c r="E69" s="3"/>
      <c r="F69" s="3"/>
      <c r="G69" s="4"/>
      <c r="H69" s="4"/>
    </row>
    <row r="70" spans="1:8" s="19" customFormat="1" ht="12.75">
      <c r="A70" s="1"/>
      <c r="B70" s="1"/>
      <c r="C70" s="1"/>
      <c r="D70" s="2"/>
      <c r="E70" s="3"/>
      <c r="F70" s="3"/>
      <c r="G70" s="4"/>
      <c r="H70" s="4"/>
    </row>
  </sheetData>
  <sheetProtection selectLockedCells="1" selectUnlockedCells="1"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  <mergeCell ref="A9:H9"/>
    <mergeCell ref="A13:H13"/>
    <mergeCell ref="A21:H21"/>
    <mergeCell ref="A25:H25"/>
    <mergeCell ref="A39:H39"/>
  </mergeCells>
  <printOptions/>
  <pageMargins left="0.5513888888888889" right="0.3402777777777778" top="0.5118055555555555" bottom="0.5402777777777777" header="0.5118055555555555" footer="0.5118055555555555"/>
  <pageSetup horizontalDpi="300" verticalDpi="300" orientation="landscape" paperSize="9" scale="92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view="pageBreakPreview" zoomScale="75" zoomScaleNormal="60" zoomScaleSheetLayoutView="75" workbookViewId="0" topLeftCell="A7">
      <pane ySplit="1020" topLeftCell="A1" activePane="bottomLeft" state="split"/>
      <selection pane="topLeft" activeCell="A7" sqref="A7"/>
      <selection pane="bottomLeft" activeCell="C46" sqref="C46"/>
    </sheetView>
  </sheetViews>
  <sheetFormatPr defaultColWidth="8.796875" defaultRowHeight="15"/>
  <cols>
    <col min="1" max="1" width="4.5" style="0" customWidth="1"/>
    <col min="2" max="2" width="6.3984375" style="0" customWidth="1"/>
    <col min="3" max="3" width="51.8984375" style="2" customWidth="1"/>
    <col min="4" max="4" width="12.69921875" style="3" customWidth="1"/>
    <col min="5" max="5" width="11.09765625" style="4" customWidth="1"/>
    <col min="6" max="6" width="11.3984375" style="4" customWidth="1"/>
    <col min="7" max="7" width="12.8984375" style="3" customWidth="1"/>
    <col min="8" max="8" width="10.3984375" style="4" customWidth="1"/>
    <col min="9" max="9" width="10.19921875" style="4" customWidth="1"/>
    <col min="10" max="10" width="7.5" style="0" customWidth="1"/>
    <col min="11" max="11" width="12.59765625" style="0" customWidth="1"/>
  </cols>
  <sheetData>
    <row r="1" spans="1:10" ht="22.5" customHeight="1">
      <c r="A1" s="99"/>
      <c r="B1" s="99"/>
      <c r="C1" s="6"/>
      <c r="D1" s="7"/>
      <c r="E1" s="12"/>
      <c r="F1" s="12"/>
      <c r="G1" s="100" t="s">
        <v>42</v>
      </c>
      <c r="H1" s="100"/>
      <c r="I1" s="100"/>
      <c r="J1" s="100"/>
    </row>
    <row r="2" spans="1:10" ht="12.75">
      <c r="A2" s="9" t="s">
        <v>43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ht="18" customHeight="1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.75">
      <c r="A6" s="99"/>
      <c r="B6" s="99"/>
      <c r="C6" s="6"/>
      <c r="D6" s="7"/>
      <c r="E6" s="12"/>
      <c r="F6" s="12"/>
      <c r="G6" s="7"/>
      <c r="H6" s="12"/>
      <c r="I6" s="12"/>
      <c r="J6" s="99"/>
    </row>
    <row r="7" spans="1:11" ht="24.75" customHeight="1">
      <c r="A7" s="102" t="s">
        <v>5</v>
      </c>
      <c r="B7" s="102" t="s">
        <v>6</v>
      </c>
      <c r="C7" s="14" t="s">
        <v>7</v>
      </c>
      <c r="D7" s="16" t="s">
        <v>8</v>
      </c>
      <c r="E7" s="16" t="s">
        <v>37</v>
      </c>
      <c r="F7" s="16" t="s">
        <v>10</v>
      </c>
      <c r="G7" s="16" t="s">
        <v>11</v>
      </c>
      <c r="H7" s="103" t="s">
        <v>12</v>
      </c>
      <c r="I7" s="103"/>
      <c r="J7" s="14" t="s">
        <v>44</v>
      </c>
      <c r="K7" s="18"/>
    </row>
    <row r="8" spans="1:11" s="19" customFormat="1" ht="12.75">
      <c r="A8" s="102"/>
      <c r="B8" s="102"/>
      <c r="C8" s="14"/>
      <c r="D8" s="16"/>
      <c r="E8" s="16"/>
      <c r="F8" s="16"/>
      <c r="G8" s="16"/>
      <c r="H8" s="16" t="s">
        <v>14</v>
      </c>
      <c r="I8" s="16" t="s">
        <v>15</v>
      </c>
      <c r="J8" s="14"/>
      <c r="K8" s="18"/>
    </row>
    <row r="9" spans="1:10" s="19" customFormat="1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104">
        <v>10</v>
      </c>
    </row>
    <row r="10" spans="1:11" s="65" customFormat="1" ht="30" customHeight="1">
      <c r="A10" s="21" t="s">
        <v>45</v>
      </c>
      <c r="B10" s="21"/>
      <c r="C10" s="21"/>
      <c r="D10" s="105">
        <f aca="true" t="shared" si="0" ref="D10:I10">SUM(D13,D17,D27,D33,D40,D44)</f>
        <v>11195266</v>
      </c>
      <c r="E10" s="105">
        <f t="shared" si="0"/>
        <v>3715923</v>
      </c>
      <c r="F10" s="105">
        <f t="shared" si="0"/>
        <v>3398501</v>
      </c>
      <c r="G10" s="105">
        <f t="shared" si="0"/>
        <v>2026575</v>
      </c>
      <c r="H10" s="105">
        <f t="shared" si="0"/>
        <v>1387777</v>
      </c>
      <c r="I10" s="105">
        <f t="shared" si="0"/>
        <v>638798</v>
      </c>
      <c r="J10" s="106">
        <f>G10/E10*100</f>
        <v>54.5375940244187</v>
      </c>
      <c r="K10" s="107"/>
    </row>
    <row r="11" spans="1:11" s="19" customFormat="1" ht="9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108"/>
    </row>
    <row r="12" spans="1:10" s="56" customFormat="1" ht="12.75" hidden="1">
      <c r="A12" s="109" t="s">
        <v>46</v>
      </c>
      <c r="B12" s="109" t="s">
        <v>47</v>
      </c>
      <c r="C12" s="110" t="s">
        <v>48</v>
      </c>
      <c r="D12" s="111"/>
      <c r="E12" s="111"/>
      <c r="F12" s="111"/>
      <c r="G12" s="111"/>
      <c r="H12" s="111"/>
      <c r="I12" s="112"/>
      <c r="J12" s="113" t="e">
        <f aca="true" t="shared" si="1" ref="J12:J50">G12/E12*100</f>
        <v>#DIV/0!</v>
      </c>
    </row>
    <row r="13" spans="1:11" s="69" customFormat="1" ht="17.25" customHeight="1">
      <c r="A13" s="36">
        <v>700</v>
      </c>
      <c r="B13" s="36"/>
      <c r="C13" s="36" t="s">
        <v>17</v>
      </c>
      <c r="D13" s="37">
        <f aca="true" t="shared" si="2" ref="D13:I13">SUM(D14)</f>
        <v>28797</v>
      </c>
      <c r="E13" s="37">
        <f t="shared" si="2"/>
        <v>28797</v>
      </c>
      <c r="F13" s="37">
        <f t="shared" si="2"/>
        <v>18300</v>
      </c>
      <c r="G13" s="37">
        <f t="shared" si="2"/>
        <v>14400</v>
      </c>
      <c r="H13" s="37">
        <f t="shared" si="2"/>
        <v>0</v>
      </c>
      <c r="I13" s="114">
        <f t="shared" si="2"/>
        <v>14400</v>
      </c>
      <c r="J13" s="38">
        <f t="shared" si="1"/>
        <v>50.00520887592458</v>
      </c>
      <c r="K13" s="32">
        <f>G13-(H13+I13)</f>
        <v>0</v>
      </c>
    </row>
    <row r="14" spans="1:11" s="46" customFormat="1" ht="17.25" customHeight="1">
      <c r="A14" s="27">
        <v>700</v>
      </c>
      <c r="B14" s="27">
        <v>70005</v>
      </c>
      <c r="C14" s="27" t="s">
        <v>18</v>
      </c>
      <c r="D14" s="42">
        <v>28797</v>
      </c>
      <c r="E14" s="42">
        <v>28797</v>
      </c>
      <c r="F14" s="42">
        <v>18300</v>
      </c>
      <c r="G14" s="42">
        <v>14400</v>
      </c>
      <c r="H14" s="42">
        <v>0</v>
      </c>
      <c r="I14" s="115">
        <v>14400</v>
      </c>
      <c r="J14" s="34">
        <f t="shared" si="1"/>
        <v>50.00520887592458</v>
      </c>
      <c r="K14" s="32">
        <f>G14-(H14+I14)</f>
        <v>0</v>
      </c>
    </row>
    <row r="15" spans="1:11" s="40" customFormat="1" ht="12.75" hidden="1">
      <c r="A15" s="30">
        <v>700</v>
      </c>
      <c r="B15" s="30">
        <v>70005</v>
      </c>
      <c r="C15" s="30" t="s">
        <v>48</v>
      </c>
      <c r="D15" s="45"/>
      <c r="E15" s="45"/>
      <c r="F15" s="45"/>
      <c r="G15" s="45"/>
      <c r="H15" s="45"/>
      <c r="I15" s="116"/>
      <c r="J15" s="31" t="e">
        <f t="shared" si="1"/>
        <v>#DIV/0!</v>
      </c>
      <c r="K15" s="32">
        <f aca="true" t="shared" si="3" ref="K15:K50">G15-(H15+I15)</f>
        <v>0</v>
      </c>
    </row>
    <row r="16" spans="1:11" s="40" customFormat="1" ht="9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2"/>
    </row>
    <row r="17" spans="1:11" s="69" customFormat="1" ht="12.75">
      <c r="A17" s="36">
        <v>710</v>
      </c>
      <c r="B17" s="36"/>
      <c r="C17" s="36" t="s">
        <v>49</v>
      </c>
      <c r="D17" s="37">
        <f aca="true" t="shared" si="4" ref="D17:I17">SUM(D18:D24)</f>
        <v>170420</v>
      </c>
      <c r="E17" s="37">
        <f t="shared" si="4"/>
        <v>170420</v>
      </c>
      <c r="F17" s="37">
        <f t="shared" si="4"/>
        <v>123663</v>
      </c>
      <c r="G17" s="37">
        <f t="shared" si="4"/>
        <v>70412</v>
      </c>
      <c r="H17" s="37">
        <f t="shared" si="4"/>
        <v>70412</v>
      </c>
      <c r="I17" s="114">
        <f t="shared" si="4"/>
        <v>0</v>
      </c>
      <c r="J17" s="38">
        <f t="shared" si="1"/>
        <v>41.3167468606971</v>
      </c>
      <c r="K17" s="32">
        <f t="shared" si="3"/>
        <v>0</v>
      </c>
    </row>
    <row r="18" spans="1:11" s="46" customFormat="1" ht="18" customHeight="1">
      <c r="A18" s="27">
        <v>710</v>
      </c>
      <c r="B18" s="27">
        <v>71012</v>
      </c>
      <c r="C18" s="27" t="s">
        <v>50</v>
      </c>
      <c r="D18" s="42">
        <v>16995</v>
      </c>
      <c r="E18" s="42">
        <v>16995</v>
      </c>
      <c r="F18" s="42">
        <v>16995</v>
      </c>
      <c r="G18" s="42">
        <v>16995</v>
      </c>
      <c r="H18" s="42">
        <v>16995</v>
      </c>
      <c r="I18" s="115">
        <v>0</v>
      </c>
      <c r="J18" s="34">
        <f t="shared" si="1"/>
        <v>100</v>
      </c>
      <c r="K18" s="32">
        <f t="shared" si="3"/>
        <v>0</v>
      </c>
    </row>
    <row r="19" spans="1:11" s="46" customFormat="1" ht="12.75" hidden="1">
      <c r="A19" s="27">
        <v>710</v>
      </c>
      <c r="B19" s="27">
        <v>71012</v>
      </c>
      <c r="C19" s="27" t="s">
        <v>51</v>
      </c>
      <c r="D19" s="42"/>
      <c r="E19" s="42"/>
      <c r="F19" s="42"/>
      <c r="G19" s="42"/>
      <c r="H19" s="42"/>
      <c r="I19" s="115"/>
      <c r="J19" s="34" t="e">
        <f t="shared" si="1"/>
        <v>#DIV/0!</v>
      </c>
      <c r="K19" s="32">
        <f t="shared" si="3"/>
        <v>0</v>
      </c>
    </row>
    <row r="20" spans="1:11" s="46" customFormat="1" ht="18" customHeight="1">
      <c r="A20" s="27">
        <v>710</v>
      </c>
      <c r="B20" s="27">
        <v>71013</v>
      </c>
      <c r="C20" s="27" t="s">
        <v>52</v>
      </c>
      <c r="D20" s="42">
        <v>43433</v>
      </c>
      <c r="E20" s="42">
        <v>43433</v>
      </c>
      <c r="F20" s="42">
        <v>0</v>
      </c>
      <c r="G20" s="42">
        <v>0</v>
      </c>
      <c r="H20" s="42">
        <v>0</v>
      </c>
      <c r="I20" s="115">
        <v>0</v>
      </c>
      <c r="J20" s="34">
        <f t="shared" si="1"/>
        <v>0</v>
      </c>
      <c r="K20" s="32">
        <f t="shared" si="3"/>
        <v>0</v>
      </c>
    </row>
    <row r="21" spans="1:11" s="46" customFormat="1" ht="12.75" hidden="1">
      <c r="A21" s="27">
        <v>710</v>
      </c>
      <c r="B21" s="27">
        <v>71013</v>
      </c>
      <c r="C21" s="27" t="s">
        <v>48</v>
      </c>
      <c r="D21" s="42"/>
      <c r="E21" s="42"/>
      <c r="F21" s="42"/>
      <c r="G21" s="42"/>
      <c r="H21" s="42"/>
      <c r="I21" s="115"/>
      <c r="J21" s="34" t="e">
        <f t="shared" si="1"/>
        <v>#DIV/0!</v>
      </c>
      <c r="K21" s="32">
        <f t="shared" si="3"/>
        <v>0</v>
      </c>
    </row>
    <row r="22" spans="1:11" s="46" customFormat="1" ht="18" customHeight="1">
      <c r="A22" s="27">
        <v>710</v>
      </c>
      <c r="B22" s="27">
        <v>71014</v>
      </c>
      <c r="C22" s="27" t="s">
        <v>53</v>
      </c>
      <c r="D22" s="42">
        <v>8692</v>
      </c>
      <c r="E22" s="42">
        <v>8692</v>
      </c>
      <c r="F22" s="42">
        <v>6099</v>
      </c>
      <c r="G22" s="42">
        <v>0</v>
      </c>
      <c r="H22" s="42">
        <v>0</v>
      </c>
      <c r="I22" s="115">
        <v>0</v>
      </c>
      <c r="J22" s="34">
        <f t="shared" si="1"/>
        <v>0</v>
      </c>
      <c r="K22" s="32">
        <f t="shared" si="3"/>
        <v>0</v>
      </c>
    </row>
    <row r="23" spans="1:11" s="46" customFormat="1" ht="12.75" hidden="1">
      <c r="A23" s="27">
        <v>710</v>
      </c>
      <c r="B23" s="27">
        <v>71014</v>
      </c>
      <c r="C23" s="27" t="s">
        <v>48</v>
      </c>
      <c r="D23" s="42"/>
      <c r="E23" s="42"/>
      <c r="F23" s="42"/>
      <c r="G23" s="42"/>
      <c r="H23" s="42"/>
      <c r="I23" s="115"/>
      <c r="J23" s="34" t="e">
        <f t="shared" si="1"/>
        <v>#DIV/0!</v>
      </c>
      <c r="K23" s="32">
        <f t="shared" si="3"/>
        <v>0</v>
      </c>
    </row>
    <row r="24" spans="1:11" s="46" customFormat="1" ht="18" customHeight="1">
      <c r="A24" s="27">
        <v>710</v>
      </c>
      <c r="B24" s="27">
        <v>71015</v>
      </c>
      <c r="C24" s="27" t="s">
        <v>54</v>
      </c>
      <c r="D24" s="42">
        <v>101300</v>
      </c>
      <c r="E24" s="42">
        <v>101300</v>
      </c>
      <c r="F24" s="42">
        <v>100569</v>
      </c>
      <c r="G24" s="42">
        <v>53417</v>
      </c>
      <c r="H24" s="42">
        <v>53417</v>
      </c>
      <c r="I24" s="115">
        <v>0</v>
      </c>
      <c r="J24" s="34">
        <f t="shared" si="1"/>
        <v>52.7314906219151</v>
      </c>
      <c r="K24" s="32">
        <f t="shared" si="3"/>
        <v>0</v>
      </c>
    </row>
    <row r="25" spans="1:11" s="40" customFormat="1" ht="12.75" hidden="1">
      <c r="A25" s="30">
        <v>710</v>
      </c>
      <c r="B25" s="30">
        <v>71015</v>
      </c>
      <c r="C25" s="30" t="s">
        <v>51</v>
      </c>
      <c r="D25" s="45"/>
      <c r="E25" s="45"/>
      <c r="F25" s="45"/>
      <c r="G25" s="45"/>
      <c r="H25" s="45"/>
      <c r="I25" s="116"/>
      <c r="J25" s="31" t="e">
        <f t="shared" si="1"/>
        <v>#DIV/0!</v>
      </c>
      <c r="K25" s="32">
        <f t="shared" si="3"/>
        <v>0</v>
      </c>
    </row>
    <row r="26" spans="1:11" s="40" customFormat="1" ht="9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2"/>
    </row>
    <row r="27" spans="1:11" s="69" customFormat="1" ht="12.75">
      <c r="A27" s="36">
        <v>750</v>
      </c>
      <c r="B27" s="36"/>
      <c r="C27" s="36" t="s">
        <v>19</v>
      </c>
      <c r="D27" s="37">
        <f aca="true" t="shared" si="5" ref="D27:I27">SUM(D28:D30)</f>
        <v>193000</v>
      </c>
      <c r="E27" s="37">
        <f t="shared" si="5"/>
        <v>193000</v>
      </c>
      <c r="F27" s="37">
        <f t="shared" si="5"/>
        <v>189377</v>
      </c>
      <c r="G27" s="37">
        <f t="shared" si="5"/>
        <v>184883</v>
      </c>
      <c r="H27" s="37">
        <f t="shared" si="5"/>
        <v>153376</v>
      </c>
      <c r="I27" s="114">
        <f t="shared" si="5"/>
        <v>31507</v>
      </c>
      <c r="J27" s="38">
        <f t="shared" si="1"/>
        <v>95.79430051813472</v>
      </c>
      <c r="K27" s="32">
        <f t="shared" si="3"/>
        <v>0</v>
      </c>
    </row>
    <row r="28" spans="1:11" s="46" customFormat="1" ht="18.75" customHeight="1">
      <c r="A28" s="27">
        <v>750</v>
      </c>
      <c r="B28" s="27">
        <v>75011</v>
      </c>
      <c r="C28" s="27" t="s">
        <v>20</v>
      </c>
      <c r="D28" s="42">
        <v>163000</v>
      </c>
      <c r="E28" s="42">
        <v>163000</v>
      </c>
      <c r="F28" s="42">
        <v>163000</v>
      </c>
      <c r="G28" s="42">
        <v>158506</v>
      </c>
      <c r="H28" s="42">
        <f>126106+3000+21400+2500</f>
        <v>153006</v>
      </c>
      <c r="I28" s="115">
        <v>5500</v>
      </c>
      <c r="J28" s="34">
        <f>G28/E28*100</f>
        <v>97.24294478527608</v>
      </c>
      <c r="K28" s="32">
        <f t="shared" si="3"/>
        <v>0</v>
      </c>
    </row>
    <row r="29" spans="1:11" s="46" customFormat="1" ht="12.75" hidden="1">
      <c r="A29" s="27">
        <v>750</v>
      </c>
      <c r="B29" s="27">
        <v>75011</v>
      </c>
      <c r="C29" s="27" t="s">
        <v>51</v>
      </c>
      <c r="D29" s="42"/>
      <c r="E29" s="42"/>
      <c r="F29" s="42"/>
      <c r="G29" s="42"/>
      <c r="H29" s="42"/>
      <c r="I29" s="115"/>
      <c r="J29" s="34" t="e">
        <f t="shared" si="1"/>
        <v>#DIV/0!</v>
      </c>
      <c r="K29" s="32">
        <f t="shared" si="3"/>
        <v>0</v>
      </c>
    </row>
    <row r="30" spans="1:11" s="46" customFormat="1" ht="18" customHeight="1">
      <c r="A30" s="27">
        <v>750</v>
      </c>
      <c r="B30" s="27">
        <v>75045</v>
      </c>
      <c r="C30" s="27" t="s">
        <v>55</v>
      </c>
      <c r="D30" s="42">
        <v>30000</v>
      </c>
      <c r="E30" s="42">
        <v>30000</v>
      </c>
      <c r="F30" s="42">
        <v>26377</v>
      </c>
      <c r="G30" s="42">
        <v>26377</v>
      </c>
      <c r="H30" s="42">
        <f>321+49</f>
        <v>370</v>
      </c>
      <c r="I30" s="115">
        <f>10481+952+14574</f>
        <v>26007</v>
      </c>
      <c r="J30" s="34">
        <f t="shared" si="1"/>
        <v>87.92333333333333</v>
      </c>
      <c r="K30" s="32">
        <f t="shared" si="3"/>
        <v>0</v>
      </c>
    </row>
    <row r="31" spans="1:11" s="40" customFormat="1" ht="12.75" hidden="1">
      <c r="A31" s="30">
        <v>750</v>
      </c>
      <c r="B31" s="30">
        <v>75045</v>
      </c>
      <c r="C31" s="30" t="s">
        <v>56</v>
      </c>
      <c r="D31" s="45"/>
      <c r="E31" s="45"/>
      <c r="F31" s="45"/>
      <c r="G31" s="45"/>
      <c r="H31" s="45"/>
      <c r="I31" s="116"/>
      <c r="J31" s="31" t="e">
        <f t="shared" si="1"/>
        <v>#DIV/0!</v>
      </c>
      <c r="K31" s="32">
        <f t="shared" si="3"/>
        <v>0</v>
      </c>
    </row>
    <row r="32" spans="1:11" s="40" customFormat="1" ht="9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2"/>
    </row>
    <row r="33" spans="1:11" s="69" customFormat="1" ht="31.5" customHeight="1">
      <c r="A33" s="36">
        <v>754</v>
      </c>
      <c r="B33" s="36"/>
      <c r="C33" s="36" t="s">
        <v>57</v>
      </c>
      <c r="D33" s="37">
        <f aca="true" t="shared" si="6" ref="D33:I33">SUM(D34:D38)</f>
        <v>9861332</v>
      </c>
      <c r="E33" s="37">
        <f t="shared" si="6"/>
        <v>2392332</v>
      </c>
      <c r="F33" s="37">
        <f t="shared" si="6"/>
        <v>2147046</v>
      </c>
      <c r="G33" s="37">
        <f t="shared" si="6"/>
        <v>1282734</v>
      </c>
      <c r="H33" s="37">
        <f t="shared" si="6"/>
        <v>983401</v>
      </c>
      <c r="I33" s="37">
        <f t="shared" si="6"/>
        <v>299333</v>
      </c>
      <c r="J33" s="38">
        <f t="shared" si="1"/>
        <v>53.61856130336425</v>
      </c>
      <c r="K33" s="32">
        <f t="shared" si="3"/>
        <v>0</v>
      </c>
    </row>
    <row r="34" spans="1:11" s="46" customFormat="1" ht="20.25" customHeight="1">
      <c r="A34" s="27">
        <v>754</v>
      </c>
      <c r="B34" s="27">
        <v>75405</v>
      </c>
      <c r="C34" s="27" t="s">
        <v>58</v>
      </c>
      <c r="D34" s="42">
        <v>7481000</v>
      </c>
      <c r="E34" s="42">
        <v>0</v>
      </c>
      <c r="F34" s="42">
        <v>0</v>
      </c>
      <c r="G34" s="42">
        <v>0</v>
      </c>
      <c r="H34" s="42">
        <v>0</v>
      </c>
      <c r="I34" s="115">
        <v>0</v>
      </c>
      <c r="J34" s="34">
        <v>0</v>
      </c>
      <c r="K34" s="32">
        <f t="shared" si="3"/>
        <v>0</v>
      </c>
    </row>
    <row r="35" spans="1:11" s="46" customFormat="1" ht="12.75" hidden="1">
      <c r="A35" s="27">
        <v>754</v>
      </c>
      <c r="B35" s="27">
        <v>75405</v>
      </c>
      <c r="C35" s="27" t="s">
        <v>59</v>
      </c>
      <c r="D35" s="42"/>
      <c r="E35" s="42"/>
      <c r="F35" s="42"/>
      <c r="G35" s="42"/>
      <c r="H35" s="42"/>
      <c r="I35" s="115"/>
      <c r="J35" s="34" t="e">
        <f t="shared" si="1"/>
        <v>#DIV/0!</v>
      </c>
      <c r="K35" s="32">
        <f t="shared" si="3"/>
        <v>0</v>
      </c>
    </row>
    <row r="36" spans="1:11" s="46" customFormat="1" ht="18.75" customHeight="1">
      <c r="A36" s="27">
        <v>754</v>
      </c>
      <c r="B36" s="27">
        <v>75411</v>
      </c>
      <c r="C36" s="27" t="s">
        <v>60</v>
      </c>
      <c r="D36" s="42">
        <v>2350000</v>
      </c>
      <c r="E36" s="42">
        <v>2362000</v>
      </c>
      <c r="F36" s="42">
        <v>2118714</v>
      </c>
      <c r="G36" s="42">
        <v>1254402</v>
      </c>
      <c r="H36" s="42">
        <f>8667+1413+786898+12072+124581+18658+2780</f>
        <v>955069</v>
      </c>
      <c r="I36" s="115">
        <f>182103+48376+24774+12696+2051+25695+1861+997+677+103</f>
        <v>299333</v>
      </c>
      <c r="J36" s="34">
        <f t="shared" si="1"/>
        <v>53.10762066045724</v>
      </c>
      <c r="K36" s="32">
        <f t="shared" si="3"/>
        <v>0</v>
      </c>
    </row>
    <row r="37" spans="1:11" s="40" customFormat="1" ht="12.75" hidden="1">
      <c r="A37" s="30">
        <v>754</v>
      </c>
      <c r="B37" s="30">
        <v>75411</v>
      </c>
      <c r="C37" s="30" t="s">
        <v>59</v>
      </c>
      <c r="D37" s="45"/>
      <c r="E37" s="45"/>
      <c r="F37" s="45"/>
      <c r="G37" s="45"/>
      <c r="H37" s="45"/>
      <c r="I37" s="116"/>
      <c r="J37" s="34" t="e">
        <f t="shared" si="1"/>
        <v>#DIV/0!</v>
      </c>
      <c r="K37" s="32">
        <f t="shared" si="3"/>
        <v>0</v>
      </c>
    </row>
    <row r="38" spans="1:11" s="40" customFormat="1" ht="12.75">
      <c r="A38" s="27">
        <v>754</v>
      </c>
      <c r="B38" s="27">
        <v>75414</v>
      </c>
      <c r="C38" s="27" t="s">
        <v>61</v>
      </c>
      <c r="D38" s="42">
        <v>30332</v>
      </c>
      <c r="E38" s="42">
        <v>30332</v>
      </c>
      <c r="F38" s="42">
        <v>28332</v>
      </c>
      <c r="G38" s="42">
        <v>28332</v>
      </c>
      <c r="H38" s="42">
        <v>28332</v>
      </c>
      <c r="I38" s="115">
        <v>0</v>
      </c>
      <c r="J38" s="34">
        <f t="shared" si="1"/>
        <v>93.40630357378346</v>
      </c>
      <c r="K38" s="32">
        <f t="shared" si="3"/>
        <v>0</v>
      </c>
    </row>
    <row r="39" spans="1:11" s="40" customFormat="1" ht="8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2"/>
    </row>
    <row r="40" spans="1:11" s="118" customFormat="1" ht="12.75">
      <c r="A40" s="36">
        <v>851</v>
      </c>
      <c r="B40" s="36"/>
      <c r="C40" s="36" t="s">
        <v>62</v>
      </c>
      <c r="D40" s="37">
        <f aca="true" t="shared" si="7" ref="D40:I40">SUM(D41)</f>
        <v>569916</v>
      </c>
      <c r="E40" s="37">
        <f t="shared" si="7"/>
        <v>569916</v>
      </c>
      <c r="F40" s="37">
        <f t="shared" si="7"/>
        <v>569915</v>
      </c>
      <c r="G40" s="37">
        <f t="shared" si="7"/>
        <v>281140</v>
      </c>
      <c r="H40" s="37">
        <f t="shared" si="7"/>
        <v>0</v>
      </c>
      <c r="I40" s="114">
        <f t="shared" si="7"/>
        <v>281140</v>
      </c>
      <c r="J40" s="117">
        <f t="shared" si="1"/>
        <v>49.33007671305947</v>
      </c>
      <c r="K40" s="32">
        <f t="shared" si="3"/>
        <v>0</v>
      </c>
    </row>
    <row r="41" spans="1:11" s="46" customFormat="1" ht="48.75" customHeight="1">
      <c r="A41" s="27">
        <v>851</v>
      </c>
      <c r="B41" s="27">
        <v>85156</v>
      </c>
      <c r="C41" s="27" t="s">
        <v>63</v>
      </c>
      <c r="D41" s="42">
        <v>569916</v>
      </c>
      <c r="E41" s="42">
        <v>569916</v>
      </c>
      <c r="F41" s="119">
        <f>34158+13997+521760</f>
        <v>569915</v>
      </c>
      <c r="G41" s="42">
        <v>281140</v>
      </c>
      <c r="H41" s="42">
        <v>0</v>
      </c>
      <c r="I41" s="115">
        <v>281140</v>
      </c>
      <c r="J41" s="34">
        <f t="shared" si="1"/>
        <v>49.33007671305947</v>
      </c>
      <c r="K41" s="32">
        <f t="shared" si="3"/>
        <v>0</v>
      </c>
    </row>
    <row r="42" spans="1:11" s="46" customFormat="1" ht="12.75" hidden="1">
      <c r="A42" s="30">
        <v>851</v>
      </c>
      <c r="B42" s="30">
        <v>85156</v>
      </c>
      <c r="C42" s="30" t="s">
        <v>64</v>
      </c>
      <c r="D42" s="45"/>
      <c r="E42" s="45"/>
      <c r="F42" s="45"/>
      <c r="G42" s="45"/>
      <c r="H42" s="45"/>
      <c r="I42" s="116"/>
      <c r="J42" s="34" t="e">
        <f t="shared" si="1"/>
        <v>#DIV/0!</v>
      </c>
      <c r="K42" s="32">
        <f t="shared" si="3"/>
        <v>0</v>
      </c>
    </row>
    <row r="43" spans="1:11" s="46" customFormat="1" ht="9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2"/>
    </row>
    <row r="44" spans="1:11" s="69" customFormat="1" ht="16.5" customHeight="1">
      <c r="A44" s="36">
        <v>853</v>
      </c>
      <c r="B44" s="36"/>
      <c r="C44" s="36" t="s">
        <v>27</v>
      </c>
      <c r="D44" s="37">
        <f aca="true" t="shared" si="8" ref="D44:I44">SUM(D45:D50)</f>
        <v>371801</v>
      </c>
      <c r="E44" s="37">
        <f t="shared" si="8"/>
        <v>361458</v>
      </c>
      <c r="F44" s="37">
        <f t="shared" si="8"/>
        <v>350200</v>
      </c>
      <c r="G44" s="37">
        <f t="shared" si="8"/>
        <v>193006</v>
      </c>
      <c r="H44" s="37">
        <f t="shared" si="8"/>
        <v>180588</v>
      </c>
      <c r="I44" s="37">
        <f t="shared" si="8"/>
        <v>12418</v>
      </c>
      <c r="J44" s="38">
        <f t="shared" si="1"/>
        <v>53.39652186422765</v>
      </c>
      <c r="K44" s="32">
        <f t="shared" si="3"/>
        <v>0</v>
      </c>
    </row>
    <row r="45" spans="1:11" s="46" customFormat="1" ht="18" customHeight="1">
      <c r="A45" s="27">
        <v>853</v>
      </c>
      <c r="B45" s="27">
        <v>85316</v>
      </c>
      <c r="C45" s="27" t="s">
        <v>30</v>
      </c>
      <c r="D45" s="42">
        <v>40000</v>
      </c>
      <c r="E45" s="42">
        <v>6000</v>
      </c>
      <c r="F45" s="42">
        <v>4668</v>
      </c>
      <c r="G45" s="42">
        <v>2822</v>
      </c>
      <c r="H45" s="42">
        <v>0</v>
      </c>
      <c r="I45" s="115">
        <v>2822</v>
      </c>
      <c r="J45" s="34">
        <f t="shared" si="1"/>
        <v>47.03333333333333</v>
      </c>
      <c r="K45" s="32">
        <f t="shared" si="3"/>
        <v>0</v>
      </c>
    </row>
    <row r="46" spans="1:11" s="40" customFormat="1" ht="18" customHeight="1">
      <c r="A46" s="27">
        <v>853</v>
      </c>
      <c r="B46" s="27">
        <v>85321</v>
      </c>
      <c r="C46" s="27" t="s">
        <v>65</v>
      </c>
      <c r="D46" s="42">
        <v>41000</v>
      </c>
      <c r="E46" s="42">
        <v>46000</v>
      </c>
      <c r="F46" s="42">
        <v>36075</v>
      </c>
      <c r="G46" s="42">
        <v>21666</v>
      </c>
      <c r="H46" s="42">
        <f>12527+1907+2260+329</f>
        <v>17023</v>
      </c>
      <c r="I46" s="115">
        <f>4643</f>
        <v>4643</v>
      </c>
      <c r="J46" s="34">
        <f t="shared" si="1"/>
        <v>47.099999999999994</v>
      </c>
      <c r="K46" s="32">
        <f t="shared" si="3"/>
        <v>0</v>
      </c>
    </row>
    <row r="47" spans="1:11" s="40" customFormat="1" ht="12.75" hidden="1">
      <c r="A47" s="27">
        <v>853</v>
      </c>
      <c r="B47" s="27">
        <v>85321</v>
      </c>
      <c r="C47" s="27" t="s">
        <v>51</v>
      </c>
      <c r="D47" s="42"/>
      <c r="E47" s="42"/>
      <c r="F47" s="42"/>
      <c r="G47" s="42"/>
      <c r="H47" s="42"/>
      <c r="I47" s="115"/>
      <c r="J47" s="34" t="e">
        <f t="shared" si="1"/>
        <v>#DIV/0!</v>
      </c>
      <c r="K47" s="32">
        <f t="shared" si="3"/>
        <v>0</v>
      </c>
    </row>
    <row r="48" spans="1:11" s="40" customFormat="1" ht="18" customHeight="1">
      <c r="A48" s="27">
        <v>853</v>
      </c>
      <c r="B48" s="27">
        <v>85333</v>
      </c>
      <c r="C48" s="27" t="s">
        <v>66</v>
      </c>
      <c r="D48" s="42">
        <v>290801</v>
      </c>
      <c r="E48" s="42">
        <v>304504</v>
      </c>
      <c r="F48" s="119">
        <v>304504</v>
      </c>
      <c r="G48" s="42">
        <v>163565</v>
      </c>
      <c r="H48" s="42">
        <v>163565</v>
      </c>
      <c r="I48" s="115">
        <v>0</v>
      </c>
      <c r="J48" s="34">
        <f t="shared" si="1"/>
        <v>53.71522213172898</v>
      </c>
      <c r="K48" s="32">
        <f t="shared" si="3"/>
        <v>0</v>
      </c>
    </row>
    <row r="49" spans="1:11" s="46" customFormat="1" ht="12.75" hidden="1">
      <c r="A49" s="30">
        <v>853</v>
      </c>
      <c r="B49" s="30">
        <v>85333</v>
      </c>
      <c r="C49" s="30" t="s">
        <v>51</v>
      </c>
      <c r="D49" s="45"/>
      <c r="E49" s="45"/>
      <c r="F49" s="45"/>
      <c r="G49" s="45"/>
      <c r="H49" s="45"/>
      <c r="I49" s="116"/>
      <c r="J49" s="34" t="e">
        <f t="shared" si="1"/>
        <v>#DIV/0!</v>
      </c>
      <c r="K49" s="32">
        <f t="shared" si="3"/>
        <v>0</v>
      </c>
    </row>
    <row r="50" spans="1:11" s="46" customFormat="1" ht="12.75">
      <c r="A50" s="120">
        <v>853</v>
      </c>
      <c r="B50" s="120">
        <v>85334</v>
      </c>
      <c r="C50" s="27" t="s">
        <v>67</v>
      </c>
      <c r="D50" s="42">
        <v>0</v>
      </c>
      <c r="E50" s="115">
        <v>4954</v>
      </c>
      <c r="F50" s="115">
        <v>4953</v>
      </c>
      <c r="G50" s="42">
        <v>4953</v>
      </c>
      <c r="H50" s="115">
        <v>0</v>
      </c>
      <c r="I50" s="115">
        <v>4953</v>
      </c>
      <c r="J50" s="34">
        <f t="shared" si="1"/>
        <v>99.97981429148163</v>
      </c>
      <c r="K50" s="32">
        <f t="shared" si="3"/>
        <v>0</v>
      </c>
    </row>
    <row r="51" spans="1:10" s="56" customFormat="1" ht="12.75">
      <c r="A51"/>
      <c r="B51"/>
      <c r="C51" s="50"/>
      <c r="D51" s="51"/>
      <c r="E51" s="52"/>
      <c r="F51" s="52"/>
      <c r="G51" s="51"/>
      <c r="H51" s="52"/>
      <c r="I51" s="53"/>
      <c r="J51" s="121"/>
    </row>
    <row r="52" spans="1:10" s="19" customFormat="1" ht="12.75">
      <c r="A52"/>
      <c r="B52"/>
      <c r="C52" s="2"/>
      <c r="D52" s="3"/>
      <c r="E52" s="4"/>
      <c r="F52" s="4"/>
      <c r="G52" s="3"/>
      <c r="H52" s="4"/>
      <c r="I52" s="4"/>
      <c r="J52" s="122"/>
    </row>
    <row r="53" spans="1:10" s="19" customFormat="1" ht="12.75">
      <c r="A53"/>
      <c r="B53"/>
      <c r="C53" s="2"/>
      <c r="D53" s="3"/>
      <c r="E53" s="4"/>
      <c r="F53" s="4"/>
      <c r="G53" s="3"/>
      <c r="H53" s="4"/>
      <c r="I53" s="4"/>
      <c r="J53" s="122"/>
    </row>
    <row r="54" spans="1:10" s="19" customFormat="1" ht="12.75">
      <c r="A54"/>
      <c r="B54"/>
      <c r="C54" s="2"/>
      <c r="D54" s="3"/>
      <c r="E54" s="4"/>
      <c r="F54" s="4"/>
      <c r="G54" s="3"/>
      <c r="H54" s="4"/>
      <c r="I54" s="4"/>
      <c r="J54" s="122"/>
    </row>
    <row r="55" spans="1:10" s="19" customFormat="1" ht="12.75">
      <c r="A55"/>
      <c r="B55"/>
      <c r="C55" s="2"/>
      <c r="D55" s="3"/>
      <c r="E55" s="4"/>
      <c r="F55" s="4"/>
      <c r="G55" s="3"/>
      <c r="H55" s="4"/>
      <c r="I55" s="4"/>
      <c r="J55" s="122"/>
    </row>
    <row r="56" ht="12.75">
      <c r="J56" s="123"/>
    </row>
    <row r="57" ht="12.75">
      <c r="J57" s="123"/>
    </row>
    <row r="58" ht="12.75">
      <c r="J58" s="123"/>
    </row>
    <row r="59" ht="12.75">
      <c r="J59" s="123"/>
    </row>
    <row r="60" ht="12.75">
      <c r="J60" s="123"/>
    </row>
    <row r="61" ht="12.75">
      <c r="J61" s="123"/>
    </row>
    <row r="62" ht="12.75">
      <c r="J62" s="123"/>
    </row>
    <row r="63" ht="12.75">
      <c r="J63" s="123"/>
    </row>
    <row r="64" ht="12.75">
      <c r="J64" s="123"/>
    </row>
    <row r="65" ht="12.75">
      <c r="J65" s="123"/>
    </row>
    <row r="66" ht="12.75">
      <c r="J66" s="123"/>
    </row>
    <row r="67" ht="12.75">
      <c r="J67" s="123"/>
    </row>
    <row r="68" ht="12.75">
      <c r="J68" s="123"/>
    </row>
    <row r="69" ht="12.75">
      <c r="J69" s="123"/>
    </row>
    <row r="70" ht="12.75">
      <c r="J70" s="123"/>
    </row>
    <row r="71" ht="12.75">
      <c r="J71" s="123"/>
    </row>
    <row r="72" ht="12.75">
      <c r="J72" s="123"/>
    </row>
    <row r="73" ht="12.75">
      <c r="J73" s="123"/>
    </row>
    <row r="74" ht="12.75">
      <c r="J74" s="123"/>
    </row>
    <row r="75" ht="12.75">
      <c r="J75" s="123"/>
    </row>
    <row r="76" ht="12.75">
      <c r="J76" s="123"/>
    </row>
    <row r="77" ht="12.75">
      <c r="J77" s="123"/>
    </row>
    <row r="78" ht="12.75">
      <c r="J78" s="123"/>
    </row>
    <row r="79" ht="12.75">
      <c r="J79" s="123"/>
    </row>
    <row r="80" ht="12.75">
      <c r="J80" s="123"/>
    </row>
    <row r="81" ht="12.75">
      <c r="J81" s="123"/>
    </row>
    <row r="82" ht="12.75">
      <c r="J82" s="123"/>
    </row>
    <row r="83" ht="12.75">
      <c r="J83" s="123"/>
    </row>
    <row r="84" ht="12.75">
      <c r="J84" s="123"/>
    </row>
    <row r="85" ht="12.75">
      <c r="J85" s="123"/>
    </row>
    <row r="86" ht="12.75">
      <c r="J86" s="123"/>
    </row>
    <row r="87" ht="12.75">
      <c r="J87" s="123"/>
    </row>
    <row r="88" ht="12.75">
      <c r="J88" s="123"/>
    </row>
    <row r="89" ht="12.75">
      <c r="J89" s="123"/>
    </row>
    <row r="90" ht="12.75">
      <c r="J90" s="123"/>
    </row>
    <row r="91" ht="12.75">
      <c r="J91" s="123"/>
    </row>
    <row r="92" ht="12.75">
      <c r="J92" s="123"/>
    </row>
    <row r="93" ht="12.75">
      <c r="J93" s="123"/>
    </row>
    <row r="94" ht="12.75">
      <c r="J94" s="123"/>
    </row>
    <row r="95" ht="12.75">
      <c r="J95" s="123"/>
    </row>
    <row r="96" ht="12.75">
      <c r="J96" s="123"/>
    </row>
    <row r="97" ht="12.75">
      <c r="J97" s="123"/>
    </row>
    <row r="98" ht="12.75">
      <c r="J98" s="123"/>
    </row>
    <row r="99" ht="12.75">
      <c r="J99" s="123"/>
    </row>
    <row r="100" ht="12.75">
      <c r="J100" s="123"/>
    </row>
    <row r="101" ht="12.75">
      <c r="J101" s="123"/>
    </row>
    <row r="102" ht="12.75">
      <c r="J102" s="123"/>
    </row>
    <row r="103" ht="12.75">
      <c r="J103" s="123"/>
    </row>
    <row r="104" ht="12.75">
      <c r="J104" s="123"/>
    </row>
    <row r="105" ht="12.75">
      <c r="J105" s="123"/>
    </row>
    <row r="106" ht="12.75">
      <c r="J106" s="123"/>
    </row>
    <row r="107" ht="12.75">
      <c r="J107" s="123"/>
    </row>
    <row r="108" ht="12.75">
      <c r="J108" s="123"/>
    </row>
    <row r="109" ht="12.75">
      <c r="J109" s="123"/>
    </row>
    <row r="110" ht="12.75">
      <c r="J110" s="123"/>
    </row>
    <row r="111" ht="12.75">
      <c r="J111" s="123"/>
    </row>
    <row r="112" ht="12.75">
      <c r="J112" s="123"/>
    </row>
    <row r="113" ht="12.75">
      <c r="J113" s="123"/>
    </row>
    <row r="114" ht="12.75">
      <c r="J114" s="123"/>
    </row>
    <row r="115" ht="12.75">
      <c r="J115" s="123"/>
    </row>
    <row r="116" ht="12.75">
      <c r="J116" s="123"/>
    </row>
    <row r="117" ht="12.75">
      <c r="J117" s="123"/>
    </row>
    <row r="118" ht="12.75">
      <c r="J118" s="123"/>
    </row>
    <row r="119" ht="12.75">
      <c r="J119" s="123"/>
    </row>
    <row r="120" ht="12.75">
      <c r="J120" s="123"/>
    </row>
    <row r="121" ht="12.75">
      <c r="J121" s="123"/>
    </row>
    <row r="122" ht="12.75">
      <c r="J122" s="123"/>
    </row>
    <row r="123" ht="12.75">
      <c r="J123" s="123"/>
    </row>
    <row r="124" ht="12.75">
      <c r="J124" s="123"/>
    </row>
    <row r="125" ht="12.75">
      <c r="J125" s="123"/>
    </row>
    <row r="126" ht="12.75">
      <c r="J126" s="123"/>
    </row>
    <row r="127" ht="12.75">
      <c r="J127" s="123"/>
    </row>
    <row r="128" ht="12.75">
      <c r="J128" s="123"/>
    </row>
    <row r="129" ht="12.75">
      <c r="J129" s="123"/>
    </row>
    <row r="130" ht="12.75">
      <c r="J130" s="123"/>
    </row>
    <row r="131" ht="12.75">
      <c r="J131" s="123"/>
    </row>
    <row r="132" ht="12.75">
      <c r="J132" s="123"/>
    </row>
    <row r="133" ht="12.75">
      <c r="J133" s="123"/>
    </row>
    <row r="134" ht="12.75">
      <c r="J134" s="123"/>
    </row>
    <row r="135" ht="12.75">
      <c r="J135" s="123"/>
    </row>
    <row r="136" ht="12.75">
      <c r="J136" s="123"/>
    </row>
    <row r="137" ht="12.75">
      <c r="J137" s="123"/>
    </row>
    <row r="138" ht="12.75">
      <c r="J138" s="123"/>
    </row>
    <row r="139" ht="12.75">
      <c r="J139" s="123"/>
    </row>
    <row r="140" ht="12.75">
      <c r="J140" s="123"/>
    </row>
    <row r="141" ht="12.75">
      <c r="J141" s="123"/>
    </row>
    <row r="142" ht="12.75">
      <c r="J142" s="123"/>
    </row>
    <row r="143" ht="12.75">
      <c r="J143" s="123"/>
    </row>
    <row r="144" ht="12.75">
      <c r="J144" s="123"/>
    </row>
    <row r="145" ht="12.75">
      <c r="J145" s="123"/>
    </row>
    <row r="146" ht="12.75">
      <c r="J146" s="123"/>
    </row>
    <row r="147" ht="12.75">
      <c r="J147" s="123"/>
    </row>
    <row r="148" ht="12.75">
      <c r="J148" s="123"/>
    </row>
    <row r="149" ht="12.75">
      <c r="J149" s="123"/>
    </row>
    <row r="150" ht="12.75">
      <c r="J150" s="123"/>
    </row>
    <row r="151" ht="12.75">
      <c r="J151" s="123"/>
    </row>
    <row r="152" ht="12.75">
      <c r="J152" s="123"/>
    </row>
    <row r="153" ht="12.75">
      <c r="J153" s="123"/>
    </row>
    <row r="154" ht="12.75">
      <c r="J154" s="123"/>
    </row>
    <row r="155" ht="12.75">
      <c r="J155" s="123"/>
    </row>
    <row r="156" ht="12.75">
      <c r="J156" s="123"/>
    </row>
    <row r="157" ht="12.75">
      <c r="J157" s="123"/>
    </row>
    <row r="158" ht="12.75">
      <c r="J158" s="123"/>
    </row>
    <row r="159" ht="12.75">
      <c r="J159" s="123"/>
    </row>
    <row r="160" ht="12.75">
      <c r="J160" s="123"/>
    </row>
    <row r="161" ht="12.75">
      <c r="J161" s="123"/>
    </row>
    <row r="162" ht="12.75">
      <c r="J162" s="123"/>
    </row>
    <row r="163" ht="12.75">
      <c r="J163" s="123"/>
    </row>
    <row r="164" ht="12.75">
      <c r="J164" s="123"/>
    </row>
    <row r="165" ht="12.75">
      <c r="J165" s="123"/>
    </row>
    <row r="166" ht="12.75">
      <c r="J166" s="123"/>
    </row>
    <row r="167" ht="12.75">
      <c r="J167" s="123"/>
    </row>
    <row r="168" ht="12.75">
      <c r="J168" s="123"/>
    </row>
    <row r="169" ht="12.75">
      <c r="J169" s="123"/>
    </row>
    <row r="170" ht="12.75">
      <c r="J170" s="123"/>
    </row>
    <row r="171" ht="12.75">
      <c r="J171" s="123"/>
    </row>
    <row r="172" ht="12.75">
      <c r="J172" s="123"/>
    </row>
    <row r="173" ht="12.75">
      <c r="J173" s="123"/>
    </row>
    <row r="174" ht="12.75">
      <c r="J174" s="123"/>
    </row>
    <row r="175" ht="12.75">
      <c r="J175" s="123"/>
    </row>
    <row r="176" ht="12.75">
      <c r="J176" s="123"/>
    </row>
    <row r="177" ht="12.75">
      <c r="J177" s="123"/>
    </row>
    <row r="178" ht="12.75">
      <c r="J178" s="123"/>
    </row>
  </sheetData>
  <sheetProtection selectLockedCells="1" selectUnlockedCells="1"/>
  <mergeCells count="21">
    <mergeCell ref="G1:J1"/>
    <mergeCell ref="A2:J2"/>
    <mergeCell ref="A3:J3"/>
    <mergeCell ref="A4:J4"/>
    <mergeCell ref="A5:J5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A10:C10"/>
    <mergeCell ref="A11:J11"/>
    <mergeCell ref="A16:J16"/>
    <mergeCell ref="A26:J26"/>
    <mergeCell ref="A32:J32"/>
    <mergeCell ref="A39:J39"/>
    <mergeCell ref="A43:J43"/>
  </mergeCells>
  <printOptions/>
  <pageMargins left="0.5201388888888889" right="0.4798611111111111" top="0.6201388888888889" bottom="0.4722222222222222" header="0.5118055555555555" footer="0.5118055555555555"/>
  <pageSetup horizontalDpi="300" verticalDpi="300" orientation="landscape" paperSize="9" scale="9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75" zoomScaleNormal="60" zoomScaleSheetLayoutView="75" workbookViewId="0" topLeftCell="A2">
      <selection activeCell="A59" sqref="A59"/>
    </sheetView>
  </sheetViews>
  <sheetFormatPr defaultColWidth="8.796875" defaultRowHeight="15"/>
  <cols>
    <col min="1" max="1" width="5.5" style="0" customWidth="1"/>
    <col min="2" max="2" width="6.69921875" style="0" customWidth="1"/>
    <col min="3" max="3" width="4.8984375" style="0" customWidth="1"/>
    <col min="4" max="4" width="71.09765625" style="2" customWidth="1"/>
    <col min="5" max="5" width="12.59765625" style="3" customWidth="1"/>
    <col min="6" max="6" width="10.69921875" style="4" customWidth="1"/>
    <col min="7" max="7" width="14" style="3" customWidth="1"/>
    <col min="8" max="8" width="7.19921875" style="4" customWidth="1"/>
    <col min="9" max="9" width="10.09765625" style="124" customWidth="1"/>
    <col min="10" max="16384" width="8.69921875" style="124" customWidth="1"/>
  </cols>
  <sheetData>
    <row r="1" spans="1:10" ht="12.75" customHeight="1">
      <c r="A1" s="102" t="s">
        <v>5</v>
      </c>
      <c r="B1" s="102" t="s">
        <v>6</v>
      </c>
      <c r="C1" s="125" t="s">
        <v>36</v>
      </c>
      <c r="D1" s="14" t="s">
        <v>7</v>
      </c>
      <c r="E1" s="16" t="s">
        <v>8</v>
      </c>
      <c r="F1" s="16" t="s">
        <v>37</v>
      </c>
      <c r="G1" s="16" t="s">
        <v>38</v>
      </c>
      <c r="H1" s="16" t="s">
        <v>68</v>
      </c>
      <c r="J1" s="126"/>
    </row>
    <row r="2" spans="1:10" s="108" customFormat="1" ht="12.75">
      <c r="A2" s="102"/>
      <c r="B2" s="102"/>
      <c r="C2" s="125"/>
      <c r="D2" s="14"/>
      <c r="E2" s="16"/>
      <c r="F2" s="16"/>
      <c r="G2" s="16"/>
      <c r="H2" s="16"/>
      <c r="J2" s="126"/>
    </row>
    <row r="3" spans="1:8" s="108" customFormat="1" ht="12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</row>
    <row r="4" spans="1:10" s="129" customFormat="1" ht="32.25" customHeight="1">
      <c r="A4" s="62" t="s">
        <v>69</v>
      </c>
      <c r="B4" s="62"/>
      <c r="C4" s="62"/>
      <c r="D4" s="62"/>
      <c r="E4" s="63">
        <f>SUM(E6,E11,E25,E33,E43,E48)</f>
        <v>11195266</v>
      </c>
      <c r="F4" s="63">
        <f>SUM(F6,F11,F25,F33,F43,F48)</f>
        <v>3715923</v>
      </c>
      <c r="G4" s="63">
        <f>SUM(G6,G11,G25,G33,G43,G48)</f>
        <v>2203267</v>
      </c>
      <c r="H4" s="64">
        <f>G4/F4*100</f>
        <v>59.29259029317884</v>
      </c>
      <c r="I4" s="127"/>
      <c r="J4" s="128"/>
    </row>
    <row r="5" spans="1:8" s="108" customFormat="1" ht="9" customHeight="1">
      <c r="A5" s="60"/>
      <c r="B5" s="60"/>
      <c r="C5" s="60"/>
      <c r="D5" s="60"/>
      <c r="E5" s="60"/>
      <c r="F5" s="60"/>
      <c r="G5" s="60"/>
      <c r="H5" s="60"/>
    </row>
    <row r="6" spans="1:8" s="93" customFormat="1" ht="12.75">
      <c r="A6" s="76">
        <v>700</v>
      </c>
      <c r="B6" s="76"/>
      <c r="C6" s="76"/>
      <c r="D6" s="130" t="s">
        <v>17</v>
      </c>
      <c r="E6" s="131">
        <f>SUM(E7)</f>
        <v>28797</v>
      </c>
      <c r="F6" s="131">
        <f>SUM(F7)</f>
        <v>28797</v>
      </c>
      <c r="G6" s="131">
        <f>SUM(G7)</f>
        <v>14400</v>
      </c>
      <c r="H6" s="132">
        <f aca="true" t="shared" si="0" ref="H6:H59">G6/F6*100</f>
        <v>50.00520887592458</v>
      </c>
    </row>
    <row r="7" spans="1:8" s="135" customFormat="1" ht="15" customHeight="1">
      <c r="A7" s="81">
        <v>700</v>
      </c>
      <c r="B7" s="81">
        <v>70005</v>
      </c>
      <c r="C7" s="81"/>
      <c r="D7" s="133" t="s">
        <v>18</v>
      </c>
      <c r="E7" s="68">
        <f>SUM(E9)</f>
        <v>28797</v>
      </c>
      <c r="F7" s="68">
        <f>SUM(F9)</f>
        <v>28797</v>
      </c>
      <c r="G7" s="68">
        <f>SUM(G9)</f>
        <v>14400</v>
      </c>
      <c r="H7" s="134">
        <f t="shared" si="0"/>
        <v>50.00520887592458</v>
      </c>
    </row>
    <row r="8" spans="1:8" s="135" customFormat="1" ht="12.75" hidden="1">
      <c r="A8" s="81">
        <v>700</v>
      </c>
      <c r="B8" s="81">
        <v>70005</v>
      </c>
      <c r="C8" s="81"/>
      <c r="D8" s="136" t="s">
        <v>48</v>
      </c>
      <c r="E8" s="68"/>
      <c r="F8" s="68"/>
      <c r="G8" s="68"/>
      <c r="H8" s="134" t="e">
        <f t="shared" si="0"/>
        <v>#DIV/0!</v>
      </c>
    </row>
    <row r="9" spans="1:8" s="96" customFormat="1" ht="35.25" customHeight="1">
      <c r="A9" s="90">
        <v>700</v>
      </c>
      <c r="B9" s="90">
        <v>70005</v>
      </c>
      <c r="C9" s="90">
        <v>211</v>
      </c>
      <c r="D9" s="137" t="s">
        <v>70</v>
      </c>
      <c r="E9" s="138">
        <v>28797</v>
      </c>
      <c r="F9" s="138">
        <v>28797</v>
      </c>
      <c r="G9" s="138">
        <v>14400</v>
      </c>
      <c r="H9" s="139">
        <f t="shared" si="0"/>
        <v>50.00520887592458</v>
      </c>
    </row>
    <row r="10" spans="1:8" s="96" customFormat="1" ht="9" customHeight="1">
      <c r="A10" s="90"/>
      <c r="B10" s="90"/>
      <c r="C10" s="90"/>
      <c r="D10" s="90"/>
      <c r="E10" s="90"/>
      <c r="F10" s="90"/>
      <c r="G10" s="90"/>
      <c r="H10" s="90"/>
    </row>
    <row r="11" spans="1:8" s="93" customFormat="1" ht="12.75">
      <c r="A11" s="76">
        <v>710</v>
      </c>
      <c r="B11" s="76"/>
      <c r="C11" s="76"/>
      <c r="D11" s="130" t="s">
        <v>49</v>
      </c>
      <c r="E11" s="131">
        <f>SUM(E12,E15,E18,E21)</f>
        <v>170420</v>
      </c>
      <c r="F11" s="131">
        <f>SUM(F12,F15,F18,F21)</f>
        <v>170420</v>
      </c>
      <c r="G11" s="131">
        <f>SUM(G12,G15,G18,G21)</f>
        <v>89110</v>
      </c>
      <c r="H11" s="132">
        <f t="shared" si="0"/>
        <v>52.288463795329186</v>
      </c>
    </row>
    <row r="12" spans="1:8" s="135" customFormat="1" ht="18" customHeight="1">
      <c r="A12" s="81">
        <v>710</v>
      </c>
      <c r="B12" s="81">
        <v>71012</v>
      </c>
      <c r="C12" s="81"/>
      <c r="D12" s="133" t="s">
        <v>50</v>
      </c>
      <c r="E12" s="68">
        <f>SUM(E14)</f>
        <v>16995</v>
      </c>
      <c r="F12" s="68">
        <f>SUM(F14)</f>
        <v>16995</v>
      </c>
      <c r="G12" s="68">
        <f>SUM(G14)</f>
        <v>8499</v>
      </c>
      <c r="H12" s="134">
        <f t="shared" si="0"/>
        <v>50.008826125330984</v>
      </c>
    </row>
    <row r="13" spans="1:8" s="135" customFormat="1" ht="12.75" hidden="1">
      <c r="A13" s="81">
        <v>710</v>
      </c>
      <c r="B13" s="81">
        <v>71012</v>
      </c>
      <c r="C13" s="81"/>
      <c r="D13" s="136" t="s">
        <v>51</v>
      </c>
      <c r="E13" s="68"/>
      <c r="F13" s="68"/>
      <c r="G13" s="68"/>
      <c r="H13" s="134" t="e">
        <f t="shared" si="0"/>
        <v>#DIV/0!</v>
      </c>
    </row>
    <row r="14" spans="1:8" s="96" customFormat="1" ht="33.75" customHeight="1">
      <c r="A14" s="90">
        <v>710</v>
      </c>
      <c r="B14" s="90">
        <v>71012</v>
      </c>
      <c r="C14" s="90">
        <v>211</v>
      </c>
      <c r="D14" s="137" t="s">
        <v>70</v>
      </c>
      <c r="E14" s="140">
        <v>16995</v>
      </c>
      <c r="F14" s="140">
        <v>16995</v>
      </c>
      <c r="G14" s="140">
        <v>8499</v>
      </c>
      <c r="H14" s="139">
        <f t="shared" si="0"/>
        <v>50.008826125330984</v>
      </c>
    </row>
    <row r="15" spans="1:8" s="135" customFormat="1" ht="17.25" customHeight="1">
      <c r="A15" s="81">
        <v>710</v>
      </c>
      <c r="B15" s="81">
        <v>71013</v>
      </c>
      <c r="C15" s="81"/>
      <c r="D15" s="133" t="s">
        <v>52</v>
      </c>
      <c r="E15" s="68">
        <f>SUM(E17)</f>
        <v>43433</v>
      </c>
      <c r="F15" s="68">
        <f>SUM(F17)</f>
        <v>43433</v>
      </c>
      <c r="G15" s="68">
        <f>SUM(G17)</f>
        <v>21719</v>
      </c>
      <c r="H15" s="134">
        <f t="shared" si="0"/>
        <v>50.005755991987655</v>
      </c>
    </row>
    <row r="16" spans="1:8" s="135" customFormat="1" ht="12.75" hidden="1">
      <c r="A16" s="81">
        <v>710</v>
      </c>
      <c r="B16" s="81">
        <v>71013</v>
      </c>
      <c r="C16" s="81"/>
      <c r="D16" s="136" t="s">
        <v>48</v>
      </c>
      <c r="E16" s="68"/>
      <c r="F16" s="68"/>
      <c r="G16" s="68"/>
      <c r="H16" s="134" t="e">
        <f t="shared" si="0"/>
        <v>#DIV/0!</v>
      </c>
    </row>
    <row r="17" spans="1:8" s="96" customFormat="1" ht="30.75" customHeight="1">
      <c r="A17" s="90">
        <v>710</v>
      </c>
      <c r="B17" s="90">
        <v>71013</v>
      </c>
      <c r="C17" s="90">
        <v>211</v>
      </c>
      <c r="D17" s="137" t="s">
        <v>70</v>
      </c>
      <c r="E17" s="140">
        <v>43433</v>
      </c>
      <c r="F17" s="140">
        <v>43433</v>
      </c>
      <c r="G17" s="140">
        <v>21719</v>
      </c>
      <c r="H17" s="139">
        <f t="shared" si="0"/>
        <v>50.005755991987655</v>
      </c>
    </row>
    <row r="18" spans="1:8" s="135" customFormat="1" ht="16.5" customHeight="1">
      <c r="A18" s="81">
        <v>710</v>
      </c>
      <c r="B18" s="81">
        <v>71014</v>
      </c>
      <c r="C18" s="81"/>
      <c r="D18" s="133" t="s">
        <v>53</v>
      </c>
      <c r="E18" s="68">
        <f>SUM(E20)</f>
        <v>8692</v>
      </c>
      <c r="F18" s="68">
        <f>SUM(F20)</f>
        <v>8692</v>
      </c>
      <c r="G18" s="68">
        <f>SUM(G20)</f>
        <v>4348</v>
      </c>
      <c r="H18" s="134">
        <f t="shared" si="0"/>
        <v>50.023009664058904</v>
      </c>
    </row>
    <row r="19" spans="1:8" s="135" customFormat="1" ht="12.75" hidden="1">
      <c r="A19" s="81">
        <v>710</v>
      </c>
      <c r="B19" s="81">
        <v>71014</v>
      </c>
      <c r="C19" s="81"/>
      <c r="D19" s="136" t="s">
        <v>48</v>
      </c>
      <c r="E19" s="68"/>
      <c r="F19" s="68"/>
      <c r="G19" s="68"/>
      <c r="H19" s="134" t="e">
        <f t="shared" si="0"/>
        <v>#DIV/0!</v>
      </c>
    </row>
    <row r="20" spans="1:8" s="96" customFormat="1" ht="31.5" customHeight="1">
      <c r="A20" s="90">
        <v>710</v>
      </c>
      <c r="B20" s="90">
        <v>71014</v>
      </c>
      <c r="C20" s="90">
        <v>211</v>
      </c>
      <c r="D20" s="137" t="s">
        <v>70</v>
      </c>
      <c r="E20" s="140">
        <v>8692</v>
      </c>
      <c r="F20" s="140">
        <v>8692</v>
      </c>
      <c r="G20" s="140">
        <v>4348</v>
      </c>
      <c r="H20" s="139">
        <f t="shared" si="0"/>
        <v>50.023009664058904</v>
      </c>
    </row>
    <row r="21" spans="1:8" s="135" customFormat="1" ht="18" customHeight="1">
      <c r="A21" s="81">
        <v>710</v>
      </c>
      <c r="B21" s="81">
        <v>71015</v>
      </c>
      <c r="C21" s="81"/>
      <c r="D21" s="133" t="s">
        <v>54</v>
      </c>
      <c r="E21" s="68">
        <f>SUM(E23)</f>
        <v>101300</v>
      </c>
      <c r="F21" s="68">
        <f>SUM(F23)</f>
        <v>101300</v>
      </c>
      <c r="G21" s="68">
        <f>SUM(G23)</f>
        <v>54544</v>
      </c>
      <c r="H21" s="134">
        <f t="shared" si="0"/>
        <v>53.84402764067128</v>
      </c>
    </row>
    <row r="22" spans="1:8" s="135" customFormat="1" ht="12.75" hidden="1">
      <c r="A22" s="81">
        <v>710</v>
      </c>
      <c r="B22" s="81">
        <v>71015</v>
      </c>
      <c r="C22" s="81"/>
      <c r="D22" s="136" t="s">
        <v>51</v>
      </c>
      <c r="E22" s="68"/>
      <c r="F22" s="68"/>
      <c r="G22" s="68"/>
      <c r="H22" s="134" t="e">
        <f t="shared" si="0"/>
        <v>#DIV/0!</v>
      </c>
    </row>
    <row r="23" spans="1:8" s="96" customFormat="1" ht="31.5" customHeight="1">
      <c r="A23" s="90">
        <v>710</v>
      </c>
      <c r="B23" s="90">
        <v>71015</v>
      </c>
      <c r="C23" s="90">
        <v>211</v>
      </c>
      <c r="D23" s="137" t="s">
        <v>70</v>
      </c>
      <c r="E23" s="140">
        <v>101300</v>
      </c>
      <c r="F23" s="140">
        <v>101300</v>
      </c>
      <c r="G23" s="140">
        <v>54544</v>
      </c>
      <c r="H23" s="139">
        <f t="shared" si="0"/>
        <v>53.84402764067128</v>
      </c>
    </row>
    <row r="24" spans="1:8" s="96" customFormat="1" ht="9" customHeight="1">
      <c r="A24" s="90"/>
      <c r="B24" s="90"/>
      <c r="C24" s="90"/>
      <c r="D24" s="90"/>
      <c r="E24" s="90"/>
      <c r="F24" s="90"/>
      <c r="G24" s="90"/>
      <c r="H24" s="90"/>
    </row>
    <row r="25" spans="1:8" s="93" customFormat="1" ht="12.75">
      <c r="A25" s="76">
        <v>750</v>
      </c>
      <c r="B25" s="76"/>
      <c r="C25" s="76"/>
      <c r="D25" s="130" t="s">
        <v>19</v>
      </c>
      <c r="E25" s="131">
        <f>SUM(E26,E29)</f>
        <v>193000</v>
      </c>
      <c r="F25" s="131">
        <f>SUM(F26,F29)</f>
        <v>193000</v>
      </c>
      <c r="G25" s="131">
        <f>SUM(G26,G29)</f>
        <v>115664</v>
      </c>
      <c r="H25" s="132">
        <f t="shared" si="0"/>
        <v>59.92953367875648</v>
      </c>
    </row>
    <row r="26" spans="1:8" s="135" customFormat="1" ht="15.75" customHeight="1">
      <c r="A26" s="81">
        <v>750</v>
      </c>
      <c r="B26" s="81">
        <v>75011</v>
      </c>
      <c r="C26" s="81"/>
      <c r="D26" s="133" t="s">
        <v>20</v>
      </c>
      <c r="E26" s="68">
        <f>SUM(E28)</f>
        <v>163000</v>
      </c>
      <c r="F26" s="68">
        <f>SUM(F28)</f>
        <v>163000</v>
      </c>
      <c r="G26" s="68">
        <f>SUM(G28)</f>
        <v>85664</v>
      </c>
      <c r="H26" s="134">
        <f t="shared" si="0"/>
        <v>52.55460122699387</v>
      </c>
    </row>
    <row r="27" spans="1:8" s="135" customFormat="1" ht="12.75" hidden="1">
      <c r="A27" s="81">
        <v>750</v>
      </c>
      <c r="B27" s="81">
        <v>75011</v>
      </c>
      <c r="C27" s="81"/>
      <c r="D27" s="136" t="s">
        <v>51</v>
      </c>
      <c r="E27" s="68"/>
      <c r="F27" s="68"/>
      <c r="G27" s="68"/>
      <c r="H27" s="134" t="e">
        <f t="shared" si="0"/>
        <v>#DIV/0!</v>
      </c>
    </row>
    <row r="28" spans="1:8" s="96" customFormat="1" ht="33" customHeight="1">
      <c r="A28" s="90">
        <v>750</v>
      </c>
      <c r="B28" s="90">
        <v>75011</v>
      </c>
      <c r="C28" s="90">
        <v>211</v>
      </c>
      <c r="D28" s="137" t="s">
        <v>70</v>
      </c>
      <c r="E28" s="140">
        <v>163000</v>
      </c>
      <c r="F28" s="140">
        <v>163000</v>
      </c>
      <c r="G28" s="140">
        <v>85664</v>
      </c>
      <c r="H28" s="139">
        <f t="shared" si="0"/>
        <v>52.55460122699387</v>
      </c>
    </row>
    <row r="29" spans="1:8" s="135" customFormat="1" ht="17.25" customHeight="1">
      <c r="A29" s="81">
        <v>750</v>
      </c>
      <c r="B29" s="81">
        <v>75045</v>
      </c>
      <c r="C29" s="81"/>
      <c r="D29" s="133" t="s">
        <v>55</v>
      </c>
      <c r="E29" s="68">
        <f>SUM(E31)</f>
        <v>30000</v>
      </c>
      <c r="F29" s="68">
        <f>SUM(F31)</f>
        <v>30000</v>
      </c>
      <c r="G29" s="68">
        <f>SUM(G31)</f>
        <v>30000</v>
      </c>
      <c r="H29" s="134">
        <f t="shared" si="0"/>
        <v>100</v>
      </c>
    </row>
    <row r="30" spans="1:8" s="135" customFormat="1" ht="12.75" hidden="1">
      <c r="A30" s="81">
        <v>750</v>
      </c>
      <c r="B30" s="81">
        <v>75045</v>
      </c>
      <c r="C30" s="81"/>
      <c r="D30" s="133" t="s">
        <v>56</v>
      </c>
      <c r="E30" s="68"/>
      <c r="F30" s="68"/>
      <c r="G30" s="68"/>
      <c r="H30" s="134" t="e">
        <f t="shared" si="0"/>
        <v>#DIV/0!</v>
      </c>
    </row>
    <row r="31" spans="1:8" s="96" customFormat="1" ht="32.25" customHeight="1">
      <c r="A31" s="90">
        <v>750</v>
      </c>
      <c r="B31" s="90">
        <v>75045</v>
      </c>
      <c r="C31" s="90">
        <v>211</v>
      </c>
      <c r="D31" s="137" t="s">
        <v>70</v>
      </c>
      <c r="E31" s="140">
        <v>30000</v>
      </c>
      <c r="F31" s="140">
        <v>30000</v>
      </c>
      <c r="G31" s="140">
        <v>30000</v>
      </c>
      <c r="H31" s="139">
        <f t="shared" si="0"/>
        <v>100</v>
      </c>
    </row>
    <row r="32" spans="1:8" s="96" customFormat="1" ht="9" customHeight="1">
      <c r="A32" s="90"/>
      <c r="B32" s="90"/>
      <c r="C32" s="90"/>
      <c r="D32" s="90"/>
      <c r="E32" s="90"/>
      <c r="F32" s="90"/>
      <c r="G32" s="90"/>
      <c r="H32" s="90"/>
    </row>
    <row r="33" spans="1:8" s="93" customFormat="1" ht="15.75" customHeight="1">
      <c r="A33" s="76">
        <v>754</v>
      </c>
      <c r="B33" s="76"/>
      <c r="C33" s="76"/>
      <c r="D33" s="130" t="s">
        <v>57</v>
      </c>
      <c r="E33" s="131">
        <f>SUM(E34:E41)/2</f>
        <v>9861332</v>
      </c>
      <c r="F33" s="131">
        <f>SUM(F34:F41)/2</f>
        <v>2392332</v>
      </c>
      <c r="G33" s="131">
        <f>SUM(G34:G41)/2</f>
        <v>1498166</v>
      </c>
      <c r="H33" s="132">
        <f t="shared" si="0"/>
        <v>62.623665946030904</v>
      </c>
    </row>
    <row r="34" spans="1:8" s="135" customFormat="1" ht="15.75" customHeight="1">
      <c r="A34" s="81">
        <v>754</v>
      </c>
      <c r="B34" s="81">
        <v>75405</v>
      </c>
      <c r="C34" s="81"/>
      <c r="D34" s="133" t="s">
        <v>58</v>
      </c>
      <c r="E34" s="68">
        <f>SUM(E36)</f>
        <v>7481000</v>
      </c>
      <c r="F34" s="68">
        <f>SUM(F36)</f>
        <v>0</v>
      </c>
      <c r="G34" s="68">
        <f>SUM(G36)</f>
        <v>0</v>
      </c>
      <c r="H34" s="134">
        <v>0</v>
      </c>
    </row>
    <row r="35" spans="1:8" s="96" customFormat="1" ht="12.75" hidden="1">
      <c r="A35" s="81">
        <v>754</v>
      </c>
      <c r="B35" s="81">
        <v>75405</v>
      </c>
      <c r="C35" s="81"/>
      <c r="D35" s="133" t="s">
        <v>59</v>
      </c>
      <c r="E35" s="68"/>
      <c r="F35" s="68"/>
      <c r="G35" s="68"/>
      <c r="H35" s="134" t="e">
        <f t="shared" si="0"/>
        <v>#DIV/0!</v>
      </c>
    </row>
    <row r="36" spans="1:8" s="96" customFormat="1" ht="30.75" customHeight="1">
      <c r="A36" s="90">
        <v>754</v>
      </c>
      <c r="B36" s="90">
        <v>75405</v>
      </c>
      <c r="C36" s="90">
        <v>211</v>
      </c>
      <c r="D36" s="137" t="s">
        <v>70</v>
      </c>
      <c r="E36" s="140">
        <v>7481000</v>
      </c>
      <c r="F36" s="140">
        <v>0</v>
      </c>
      <c r="G36" s="140">
        <v>0</v>
      </c>
      <c r="H36" s="139">
        <v>0</v>
      </c>
    </row>
    <row r="37" spans="1:8" s="135" customFormat="1" ht="18.75" customHeight="1">
      <c r="A37" s="141">
        <v>754</v>
      </c>
      <c r="B37" s="141">
        <v>75411</v>
      </c>
      <c r="C37" s="141"/>
      <c r="D37" s="133" t="s">
        <v>60</v>
      </c>
      <c r="E37" s="142">
        <f>SUM(E39)</f>
        <v>2350000</v>
      </c>
      <c r="F37" s="142">
        <f>SUM(F39)</f>
        <v>2362000</v>
      </c>
      <c r="G37" s="142">
        <f>SUM(G39)</f>
        <v>1482000</v>
      </c>
      <c r="H37" s="143">
        <f t="shared" si="0"/>
        <v>62.74343776460627</v>
      </c>
    </row>
    <row r="38" spans="1:8" s="135" customFormat="1" ht="12.75" hidden="1">
      <c r="A38" s="81">
        <v>754</v>
      </c>
      <c r="B38" s="81">
        <v>75411</v>
      </c>
      <c r="C38" s="81"/>
      <c r="D38" s="133" t="s">
        <v>59</v>
      </c>
      <c r="E38" s="68"/>
      <c r="F38" s="68"/>
      <c r="G38" s="68"/>
      <c r="H38" s="134" t="e">
        <f t="shared" si="0"/>
        <v>#DIV/0!</v>
      </c>
    </row>
    <row r="39" spans="1:8" s="96" customFormat="1" ht="32.25" customHeight="1">
      <c r="A39" s="90">
        <v>754</v>
      </c>
      <c r="B39" s="90">
        <v>75411</v>
      </c>
      <c r="C39" s="90">
        <v>211</v>
      </c>
      <c r="D39" s="137" t="s">
        <v>70</v>
      </c>
      <c r="E39" s="140">
        <v>2350000</v>
      </c>
      <c r="F39" s="140">
        <v>2362000</v>
      </c>
      <c r="G39" s="140">
        <v>1482000</v>
      </c>
      <c r="H39" s="139">
        <f t="shared" si="0"/>
        <v>62.74343776460627</v>
      </c>
    </row>
    <row r="40" spans="1:8" s="96" customFormat="1" ht="15" customHeight="1">
      <c r="A40" s="81">
        <v>754</v>
      </c>
      <c r="B40" s="81">
        <v>75414</v>
      </c>
      <c r="C40" s="81"/>
      <c r="D40" s="136" t="s">
        <v>61</v>
      </c>
      <c r="E40" s="144">
        <f>SUM(E41)</f>
        <v>30332</v>
      </c>
      <c r="F40" s="144">
        <f>SUM(F41)</f>
        <v>30332</v>
      </c>
      <c r="G40" s="144">
        <f>SUM(G41)</f>
        <v>16166</v>
      </c>
      <c r="H40" s="134">
        <f t="shared" si="0"/>
        <v>53.29684821310827</v>
      </c>
    </row>
    <row r="41" spans="1:8" s="96" customFormat="1" ht="33" customHeight="1">
      <c r="A41" s="90">
        <v>754</v>
      </c>
      <c r="B41" s="90">
        <v>75414</v>
      </c>
      <c r="C41" s="90">
        <v>211</v>
      </c>
      <c r="D41" s="137" t="s">
        <v>70</v>
      </c>
      <c r="E41" s="140">
        <v>30332</v>
      </c>
      <c r="F41" s="140">
        <v>30332</v>
      </c>
      <c r="G41" s="140">
        <v>16166</v>
      </c>
      <c r="H41" s="139">
        <f t="shared" si="0"/>
        <v>53.29684821310827</v>
      </c>
    </row>
    <row r="42" spans="1:8" s="96" customFormat="1" ht="9" customHeight="1">
      <c r="A42" s="90"/>
      <c r="B42" s="90"/>
      <c r="C42" s="90"/>
      <c r="D42" s="90"/>
      <c r="E42" s="90"/>
      <c r="F42" s="90"/>
      <c r="G42" s="90"/>
      <c r="H42" s="90"/>
    </row>
    <row r="43" spans="1:8" s="145" customFormat="1" ht="12.75">
      <c r="A43" s="76">
        <v>851</v>
      </c>
      <c r="B43" s="76"/>
      <c r="C43" s="76"/>
      <c r="D43" s="130" t="s">
        <v>62</v>
      </c>
      <c r="E43" s="131">
        <f>SUM(E44)</f>
        <v>569916</v>
      </c>
      <c r="F43" s="131">
        <f>SUM(F44)</f>
        <v>569916</v>
      </c>
      <c r="G43" s="131">
        <f>SUM(G44)</f>
        <v>287036</v>
      </c>
      <c r="H43" s="132">
        <f t="shared" si="0"/>
        <v>50.3646151362657</v>
      </c>
    </row>
    <row r="44" spans="1:8" s="135" customFormat="1" ht="33" customHeight="1">
      <c r="A44" s="81">
        <v>851</v>
      </c>
      <c r="B44" s="81">
        <v>85156</v>
      </c>
      <c r="C44" s="81"/>
      <c r="D44" s="133" t="s">
        <v>63</v>
      </c>
      <c r="E44" s="68">
        <f>SUM(E46)</f>
        <v>569916</v>
      </c>
      <c r="F44" s="68">
        <f>SUM(F46)</f>
        <v>569916</v>
      </c>
      <c r="G44" s="68">
        <f>SUM(G46)</f>
        <v>287036</v>
      </c>
      <c r="H44" s="134">
        <f t="shared" si="0"/>
        <v>50.3646151362657</v>
      </c>
    </row>
    <row r="45" spans="1:8" s="96" customFormat="1" ht="12.75" hidden="1">
      <c r="A45" s="81">
        <v>851</v>
      </c>
      <c r="B45" s="81">
        <v>85156</v>
      </c>
      <c r="C45" s="81"/>
      <c r="D45" s="133" t="s">
        <v>64</v>
      </c>
      <c r="E45" s="68"/>
      <c r="F45" s="68"/>
      <c r="G45" s="68"/>
      <c r="H45" s="134" t="e">
        <f t="shared" si="0"/>
        <v>#DIV/0!</v>
      </c>
    </row>
    <row r="46" spans="1:8" s="96" customFormat="1" ht="32.25" customHeight="1">
      <c r="A46" s="90">
        <v>851</v>
      </c>
      <c r="B46" s="90">
        <v>85156</v>
      </c>
      <c r="C46" s="90">
        <v>211</v>
      </c>
      <c r="D46" s="137" t="s">
        <v>70</v>
      </c>
      <c r="E46" s="140">
        <v>569916</v>
      </c>
      <c r="F46" s="140">
        <v>569916</v>
      </c>
      <c r="G46" s="140">
        <v>287036</v>
      </c>
      <c r="H46" s="139">
        <f t="shared" si="0"/>
        <v>50.3646151362657</v>
      </c>
    </row>
    <row r="47" spans="1:8" s="96" customFormat="1" ht="8.25" customHeight="1">
      <c r="A47" s="90"/>
      <c r="B47" s="90"/>
      <c r="C47" s="90"/>
      <c r="D47" s="90"/>
      <c r="E47" s="90"/>
      <c r="F47" s="90"/>
      <c r="G47" s="90"/>
      <c r="H47" s="90"/>
    </row>
    <row r="48" spans="1:8" s="145" customFormat="1" ht="16.5" customHeight="1">
      <c r="A48" s="76">
        <v>853</v>
      </c>
      <c r="B48" s="76"/>
      <c r="C48" s="76"/>
      <c r="D48" s="130" t="s">
        <v>27</v>
      </c>
      <c r="E48" s="131">
        <f>SUM(E49:E59)/2</f>
        <v>371801</v>
      </c>
      <c r="F48" s="131">
        <f>SUM(F49:F59)/2</f>
        <v>361458</v>
      </c>
      <c r="G48" s="131">
        <f>SUM(G49:G59)/2</f>
        <v>198891</v>
      </c>
      <c r="H48" s="132">
        <f t="shared" si="0"/>
        <v>55.024650166824365</v>
      </c>
    </row>
    <row r="49" spans="1:8" s="96" customFormat="1" ht="18" customHeight="1">
      <c r="A49" s="81">
        <v>853</v>
      </c>
      <c r="B49" s="81">
        <v>85316</v>
      </c>
      <c r="C49" s="81"/>
      <c r="D49" s="133" t="s">
        <v>30</v>
      </c>
      <c r="E49" s="68">
        <f>SUM(E51)</f>
        <v>40000</v>
      </c>
      <c r="F49" s="68">
        <f>SUM(F51)</f>
        <v>6000</v>
      </c>
      <c r="G49" s="68">
        <f>SUM(G51)</f>
        <v>5000</v>
      </c>
      <c r="H49" s="134">
        <f t="shared" si="0"/>
        <v>83.33333333333334</v>
      </c>
    </row>
    <row r="50" spans="1:8" s="96" customFormat="1" ht="12.75" hidden="1">
      <c r="A50" s="81">
        <v>853</v>
      </c>
      <c r="B50" s="81">
        <v>85316</v>
      </c>
      <c r="C50" s="81"/>
      <c r="D50" s="133" t="s">
        <v>71</v>
      </c>
      <c r="E50" s="68"/>
      <c r="F50" s="68"/>
      <c r="G50" s="68"/>
      <c r="H50" s="134" t="e">
        <f t="shared" si="0"/>
        <v>#DIV/0!</v>
      </c>
    </row>
    <row r="51" spans="1:8" s="135" customFormat="1" ht="33" customHeight="1">
      <c r="A51" s="90">
        <v>853</v>
      </c>
      <c r="B51" s="90">
        <v>85316</v>
      </c>
      <c r="C51" s="90">
        <v>211</v>
      </c>
      <c r="D51" s="137" t="s">
        <v>70</v>
      </c>
      <c r="E51" s="140">
        <v>40000</v>
      </c>
      <c r="F51" s="140">
        <v>6000</v>
      </c>
      <c r="G51" s="140">
        <v>5000</v>
      </c>
      <c r="H51" s="139">
        <f t="shared" si="0"/>
        <v>83.33333333333334</v>
      </c>
    </row>
    <row r="52" spans="1:8" s="135" customFormat="1" ht="19.5" customHeight="1">
      <c r="A52" s="141">
        <v>853</v>
      </c>
      <c r="B52" s="141">
        <v>85321</v>
      </c>
      <c r="C52" s="141"/>
      <c r="D52" s="133" t="s">
        <v>65</v>
      </c>
      <c r="E52" s="142">
        <f>SUM(E54)</f>
        <v>41000</v>
      </c>
      <c r="F52" s="142">
        <f>SUM(F54)</f>
        <v>46000</v>
      </c>
      <c r="G52" s="142">
        <f>SUM(G54)</f>
        <v>25500</v>
      </c>
      <c r="H52" s="143">
        <f t="shared" si="0"/>
        <v>55.434782608695656</v>
      </c>
    </row>
    <row r="53" spans="1:8" s="135" customFormat="1" ht="12.75" hidden="1">
      <c r="A53" s="81">
        <v>853</v>
      </c>
      <c r="B53" s="81">
        <v>85321</v>
      </c>
      <c r="C53" s="81"/>
      <c r="D53" s="136" t="s">
        <v>51</v>
      </c>
      <c r="E53" s="68"/>
      <c r="F53" s="68"/>
      <c r="G53" s="68"/>
      <c r="H53" s="134" t="e">
        <f t="shared" si="0"/>
        <v>#DIV/0!</v>
      </c>
    </row>
    <row r="54" spans="1:8" s="96" customFormat="1" ht="33" customHeight="1">
      <c r="A54" s="90">
        <v>853</v>
      </c>
      <c r="B54" s="90">
        <v>85321</v>
      </c>
      <c r="C54" s="90">
        <v>211</v>
      </c>
      <c r="D54" s="137" t="s">
        <v>70</v>
      </c>
      <c r="E54" s="140">
        <v>41000</v>
      </c>
      <c r="F54" s="140">
        <v>46000</v>
      </c>
      <c r="G54" s="140">
        <v>25500</v>
      </c>
      <c r="H54" s="139">
        <f t="shared" si="0"/>
        <v>55.434782608695656</v>
      </c>
    </row>
    <row r="55" spans="1:8" s="135" customFormat="1" ht="18" customHeight="1">
      <c r="A55" s="141">
        <v>853</v>
      </c>
      <c r="B55" s="141">
        <v>85333</v>
      </c>
      <c r="C55" s="141"/>
      <c r="D55" s="133" t="s">
        <v>66</v>
      </c>
      <c r="E55" s="142">
        <f>SUM(E57)</f>
        <v>290801</v>
      </c>
      <c r="F55" s="142">
        <f>SUM(F57)</f>
        <v>304504</v>
      </c>
      <c r="G55" s="142">
        <f>SUM(G57)</f>
        <v>163437</v>
      </c>
      <c r="H55" s="143">
        <f t="shared" si="0"/>
        <v>53.67318655912566</v>
      </c>
    </row>
    <row r="56" spans="1:8" s="96" customFormat="1" ht="12.75" hidden="1">
      <c r="A56" s="81">
        <v>853</v>
      </c>
      <c r="B56" s="81">
        <v>85333</v>
      </c>
      <c r="C56" s="81"/>
      <c r="D56" s="136" t="s">
        <v>51</v>
      </c>
      <c r="E56" s="68"/>
      <c r="F56" s="68"/>
      <c r="G56" s="68"/>
      <c r="H56" s="134" t="e">
        <f t="shared" si="0"/>
        <v>#DIV/0!</v>
      </c>
    </row>
    <row r="57" spans="1:9" s="135" customFormat="1" ht="36" customHeight="1">
      <c r="A57" s="90">
        <v>853</v>
      </c>
      <c r="B57" s="90">
        <v>85333</v>
      </c>
      <c r="C57" s="90">
        <v>211</v>
      </c>
      <c r="D57" s="137" t="s">
        <v>70</v>
      </c>
      <c r="E57" s="72">
        <v>290801</v>
      </c>
      <c r="F57" s="146">
        <v>304504</v>
      </c>
      <c r="G57" s="72">
        <v>163437</v>
      </c>
      <c r="H57" s="139">
        <f t="shared" si="0"/>
        <v>53.67318655912566</v>
      </c>
      <c r="I57" s="147"/>
    </row>
    <row r="58" spans="1:8" s="135" customFormat="1" ht="15.75" customHeight="1">
      <c r="A58" s="81">
        <v>853</v>
      </c>
      <c r="B58" s="81">
        <v>85334</v>
      </c>
      <c r="C58" s="81"/>
      <c r="D58" s="136" t="s">
        <v>67</v>
      </c>
      <c r="E58" s="68">
        <f>SUM(E59)</f>
        <v>0</v>
      </c>
      <c r="F58" s="68">
        <f>SUM(F59)</f>
        <v>4954</v>
      </c>
      <c r="G58" s="68">
        <f>SUM(G59)</f>
        <v>4954</v>
      </c>
      <c r="H58" s="134">
        <f t="shared" si="0"/>
        <v>100</v>
      </c>
    </row>
    <row r="59" spans="1:8" s="135" customFormat="1" ht="31.5" customHeight="1">
      <c r="A59" s="148">
        <v>853</v>
      </c>
      <c r="B59" s="148">
        <v>85334</v>
      </c>
      <c r="C59" s="148">
        <v>211</v>
      </c>
      <c r="D59" s="149" t="s">
        <v>70</v>
      </c>
      <c r="E59" s="150">
        <v>0</v>
      </c>
      <c r="F59" s="151">
        <v>4954</v>
      </c>
      <c r="G59" s="150">
        <v>4954</v>
      </c>
      <c r="H59" s="152">
        <f t="shared" si="0"/>
        <v>100</v>
      </c>
    </row>
    <row r="60" spans="1:8" s="153" customFormat="1" ht="12.75">
      <c r="A60"/>
      <c r="B60"/>
      <c r="C60"/>
      <c r="D60" s="50"/>
      <c r="E60" s="51"/>
      <c r="F60" s="52"/>
      <c r="G60" s="51"/>
      <c r="H60" s="53"/>
    </row>
    <row r="61" spans="1:8" s="108" customFormat="1" ht="12.75">
      <c r="A61"/>
      <c r="B61"/>
      <c r="C61"/>
      <c r="D61" s="2"/>
      <c r="E61" s="3"/>
      <c r="F61" s="4"/>
      <c r="G61" s="3"/>
      <c r="H61" s="4"/>
    </row>
    <row r="62" spans="1:8" s="108" customFormat="1" ht="12.75">
      <c r="A62"/>
      <c r="B62"/>
      <c r="C62"/>
      <c r="D62" s="2"/>
      <c r="E62" s="3"/>
      <c r="F62" s="4"/>
      <c r="G62" s="3"/>
      <c r="H62" s="4"/>
    </row>
    <row r="63" spans="1:8" s="108" customFormat="1" ht="12.75">
      <c r="A63"/>
      <c r="B63"/>
      <c r="C63"/>
      <c r="D63" s="2"/>
      <c r="E63" s="3"/>
      <c r="F63" s="4"/>
      <c r="G63" s="3"/>
      <c r="H63" s="4"/>
    </row>
    <row r="64" spans="1:8" s="108" customFormat="1" ht="12.75">
      <c r="A64"/>
      <c r="B64"/>
      <c r="C64"/>
      <c r="D64" s="2"/>
      <c r="E64" s="3"/>
      <c r="F64" s="4"/>
      <c r="G64" s="3"/>
      <c r="H64" s="4"/>
    </row>
  </sheetData>
  <sheetProtection selectLockedCells="1" selectUnlockedCells="1"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  <mergeCell ref="A10:H10"/>
    <mergeCell ref="A24:H24"/>
    <mergeCell ref="A32:H32"/>
    <mergeCell ref="A42:H42"/>
    <mergeCell ref="A47:H47"/>
  </mergeCells>
  <printOptions/>
  <pageMargins left="0.5201388888888889" right="0.4201388888888889" top="0.5097222222222222" bottom="0.4722222222222222" header="0.5118055555555555" footer="0.5118055555555555"/>
  <pageSetup horizontalDpi="300" verticalDpi="300" orientation="landscape" paperSize="9" scale="97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75" zoomScaleNormal="75" zoomScaleSheetLayoutView="75" workbookViewId="0" topLeftCell="A6">
      <selection activeCell="K12" sqref="K12"/>
    </sheetView>
  </sheetViews>
  <sheetFormatPr defaultColWidth="8.796875" defaultRowHeight="15"/>
  <cols>
    <col min="1" max="1" width="4.69921875" style="0" customWidth="1"/>
    <col min="2" max="2" width="7" style="0" customWidth="1"/>
    <col min="3" max="3" width="45.296875" style="2" customWidth="1"/>
    <col min="4" max="4" width="12.5" style="3" customWidth="1"/>
    <col min="5" max="5" width="10.19921875" style="4" customWidth="1"/>
    <col min="6" max="6" width="11.8984375" style="3" customWidth="1"/>
    <col min="7" max="7" width="13.8984375" style="4" customWidth="1"/>
    <col min="8" max="8" width="11.59765625" style="4" customWidth="1"/>
    <col min="9" max="9" width="11.8984375" style="4" customWidth="1"/>
    <col min="10" max="10" width="6.8984375" style="0" customWidth="1"/>
    <col min="11" max="11" width="15.69921875" style="124" customWidth="1"/>
    <col min="12" max="16384" width="8.69921875" style="124" customWidth="1"/>
  </cols>
  <sheetData>
    <row r="1" spans="1:10" ht="24.75" customHeight="1">
      <c r="A1" s="99"/>
      <c r="B1" s="99"/>
      <c r="C1" s="6"/>
      <c r="D1" s="7"/>
      <c r="E1" s="12"/>
      <c r="F1" s="100" t="s">
        <v>72</v>
      </c>
      <c r="G1" s="100"/>
      <c r="H1" s="100"/>
      <c r="I1" s="100"/>
      <c r="J1" s="100"/>
    </row>
    <row r="2" spans="1:10" ht="12.75">
      <c r="A2" s="9" t="s">
        <v>73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 t="s">
        <v>74</v>
      </c>
      <c r="B3" s="9"/>
      <c r="C3" s="9"/>
      <c r="D3" s="9"/>
      <c r="E3" s="9"/>
      <c r="F3" s="9"/>
      <c r="G3" s="9"/>
      <c r="H3" s="9"/>
      <c r="I3" s="9"/>
      <c r="J3" s="9"/>
    </row>
    <row r="4" spans="1:10" ht="21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ht="36" customHeight="1">
      <c r="A5" s="154" t="s">
        <v>75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1" ht="12.75" customHeight="1">
      <c r="A6" s="102" t="s">
        <v>5</v>
      </c>
      <c r="B6" s="102" t="s">
        <v>6</v>
      </c>
      <c r="C6" s="14" t="s">
        <v>7</v>
      </c>
      <c r="D6" s="16" t="s">
        <v>8</v>
      </c>
      <c r="E6" s="16" t="s">
        <v>37</v>
      </c>
      <c r="F6" s="16" t="s">
        <v>10</v>
      </c>
      <c r="G6" s="16" t="s">
        <v>11</v>
      </c>
      <c r="H6" s="155" t="s">
        <v>12</v>
      </c>
      <c r="I6" s="155"/>
      <c r="J6" s="15" t="s">
        <v>76</v>
      </c>
      <c r="K6" s="126"/>
    </row>
    <row r="7" spans="1:11" s="108" customFormat="1" ht="35.25" customHeight="1">
      <c r="A7" s="102"/>
      <c r="B7" s="102"/>
      <c r="C7" s="14"/>
      <c r="D7" s="16"/>
      <c r="E7" s="16"/>
      <c r="F7" s="16"/>
      <c r="G7" s="16"/>
      <c r="H7" s="16" t="s">
        <v>14</v>
      </c>
      <c r="I7" s="16" t="s">
        <v>15</v>
      </c>
      <c r="J7" s="15"/>
      <c r="K7" s="126"/>
    </row>
    <row r="8" spans="1:10" s="108" customFormat="1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104">
        <v>10</v>
      </c>
    </row>
    <row r="9" spans="1:11" s="129" customFormat="1" ht="34.5" customHeight="1">
      <c r="A9" s="62" t="s">
        <v>45</v>
      </c>
      <c r="B9" s="62"/>
      <c r="C9" s="62"/>
      <c r="D9" s="63">
        <f aca="true" t="shared" si="0" ref="D9:I9">SUM(D11,D14,D17,D24)</f>
        <v>2761078</v>
      </c>
      <c r="E9" s="63">
        <f t="shared" si="0"/>
        <v>2818633</v>
      </c>
      <c r="F9" s="63">
        <f t="shared" si="0"/>
        <v>2697752</v>
      </c>
      <c r="G9" s="63">
        <f t="shared" si="0"/>
        <v>1450387</v>
      </c>
      <c r="H9" s="63">
        <f t="shared" si="0"/>
        <v>810997</v>
      </c>
      <c r="I9" s="63">
        <f t="shared" si="0"/>
        <v>639390</v>
      </c>
      <c r="J9" s="156">
        <f>G9/E9*100</f>
        <v>51.45710704444318</v>
      </c>
      <c r="K9" s="157"/>
    </row>
    <row r="10" spans="1:10" s="108" customFormat="1" ht="9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s="93" customFormat="1" ht="19.5" customHeight="1">
      <c r="A11" s="76" t="s">
        <v>77</v>
      </c>
      <c r="B11" s="76"/>
      <c r="C11" s="130" t="s">
        <v>78</v>
      </c>
      <c r="D11" s="158">
        <f aca="true" t="shared" si="1" ref="D11:I11">SUM(D12)</f>
        <v>1000</v>
      </c>
      <c r="E11" s="158">
        <f t="shared" si="1"/>
        <v>1000</v>
      </c>
      <c r="F11" s="158">
        <f t="shared" si="1"/>
        <v>0</v>
      </c>
      <c r="G11" s="158">
        <f t="shared" si="1"/>
        <v>0</v>
      </c>
      <c r="H11" s="158">
        <f t="shared" si="1"/>
        <v>0</v>
      </c>
      <c r="I11" s="159">
        <f t="shared" si="1"/>
        <v>0</v>
      </c>
      <c r="J11" s="160">
        <f aca="true" t="shared" si="2" ref="J11:J26">G11/E11*100</f>
        <v>0</v>
      </c>
    </row>
    <row r="12" spans="1:11" s="96" customFormat="1" ht="20.25" customHeight="1">
      <c r="A12" s="90" t="s">
        <v>77</v>
      </c>
      <c r="B12" s="90" t="s">
        <v>79</v>
      </c>
      <c r="C12" s="161" t="s">
        <v>80</v>
      </c>
      <c r="D12" s="162">
        <v>1000</v>
      </c>
      <c r="E12" s="162">
        <v>1000</v>
      </c>
      <c r="F12" s="162">
        <v>0</v>
      </c>
      <c r="G12" s="162">
        <v>0</v>
      </c>
      <c r="H12" s="162">
        <v>0</v>
      </c>
      <c r="I12" s="163">
        <v>0</v>
      </c>
      <c r="J12" s="164">
        <f t="shared" si="2"/>
        <v>0</v>
      </c>
      <c r="K12" s="165"/>
    </row>
    <row r="13" spans="1:11" s="96" customFormat="1" ht="9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165"/>
    </row>
    <row r="14" spans="1:11" s="135" customFormat="1" ht="20.25" customHeight="1">
      <c r="A14" s="81">
        <v>801</v>
      </c>
      <c r="B14" s="81"/>
      <c r="C14" s="136" t="s">
        <v>25</v>
      </c>
      <c r="D14" s="166">
        <f aca="true" t="shared" si="3" ref="D14:I14">SUM(D15:D15)</f>
        <v>38984</v>
      </c>
      <c r="E14" s="166">
        <f t="shared" si="3"/>
        <v>38984</v>
      </c>
      <c r="F14" s="166">
        <f t="shared" si="3"/>
        <v>38984</v>
      </c>
      <c r="G14" s="166">
        <f t="shared" si="3"/>
        <v>25230</v>
      </c>
      <c r="H14" s="166">
        <f t="shared" si="3"/>
        <v>0</v>
      </c>
      <c r="I14" s="167">
        <f t="shared" si="3"/>
        <v>25230</v>
      </c>
      <c r="J14" s="168">
        <f t="shared" si="2"/>
        <v>64.71885901908475</v>
      </c>
      <c r="K14" s="165"/>
    </row>
    <row r="15" spans="1:11" s="96" customFormat="1" ht="20.25" customHeight="1">
      <c r="A15" s="90">
        <v>801</v>
      </c>
      <c r="B15" s="90">
        <v>80195</v>
      </c>
      <c r="C15" s="161" t="s">
        <v>33</v>
      </c>
      <c r="D15" s="162">
        <v>38984</v>
      </c>
      <c r="E15" s="162">
        <v>38984</v>
      </c>
      <c r="F15" s="162">
        <f>704+29927+8353</f>
        <v>38984</v>
      </c>
      <c r="G15" s="162">
        <v>25230</v>
      </c>
      <c r="H15" s="162">
        <v>0</v>
      </c>
      <c r="I15" s="163">
        <v>25230</v>
      </c>
      <c r="J15" s="164">
        <f t="shared" si="2"/>
        <v>64.71885901908475</v>
      </c>
      <c r="K15" s="165"/>
    </row>
    <row r="16" spans="1:11" s="96" customFormat="1" ht="9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165"/>
    </row>
    <row r="17" spans="1:11" s="93" customFormat="1" ht="18" customHeight="1">
      <c r="A17" s="76">
        <v>853</v>
      </c>
      <c r="B17" s="76"/>
      <c r="C17" s="130" t="s">
        <v>27</v>
      </c>
      <c r="D17" s="158">
        <f aca="true" t="shared" si="4" ref="D17:I17">SUM(D18:D22)</f>
        <v>2718445</v>
      </c>
      <c r="E17" s="158">
        <f t="shared" si="4"/>
        <v>2775315</v>
      </c>
      <c r="F17" s="158">
        <f t="shared" si="4"/>
        <v>2655434</v>
      </c>
      <c r="G17" s="158">
        <f t="shared" si="4"/>
        <v>1422023</v>
      </c>
      <c r="H17" s="158">
        <f t="shared" si="4"/>
        <v>810997</v>
      </c>
      <c r="I17" s="159">
        <f t="shared" si="4"/>
        <v>611026</v>
      </c>
      <c r="J17" s="160">
        <f t="shared" si="2"/>
        <v>51.23825583762564</v>
      </c>
      <c r="K17" s="165"/>
    </row>
    <row r="18" spans="1:11" s="96" customFormat="1" ht="18.75" customHeight="1">
      <c r="A18" s="90">
        <v>853</v>
      </c>
      <c r="B18" s="90">
        <v>85301</v>
      </c>
      <c r="C18" s="161" t="s">
        <v>81</v>
      </c>
      <c r="D18" s="162">
        <v>1108535</v>
      </c>
      <c r="E18" s="162">
        <v>1122486</v>
      </c>
      <c r="F18" s="162">
        <f>896391+41499+6717+75900</f>
        <v>1020507</v>
      </c>
      <c r="G18" s="162">
        <v>543578</v>
      </c>
      <c r="H18" s="162">
        <f>322564+56126+20040+2604</f>
        <v>401334</v>
      </c>
      <c r="I18" s="163">
        <f>64705+1172+17578+15626+42143+581+439</f>
        <v>142244</v>
      </c>
      <c r="J18" s="164">
        <f t="shared" si="2"/>
        <v>48.426260995682796</v>
      </c>
      <c r="K18" s="165"/>
    </row>
    <row r="19" spans="1:11" s="96" customFormat="1" ht="18" customHeight="1">
      <c r="A19" s="90">
        <v>853</v>
      </c>
      <c r="B19" s="90">
        <v>85302</v>
      </c>
      <c r="C19" s="161" t="s">
        <v>82</v>
      </c>
      <c r="D19" s="162">
        <v>744600</v>
      </c>
      <c r="E19" s="162">
        <v>744600</v>
      </c>
      <c r="F19" s="162">
        <v>726698</v>
      </c>
      <c r="G19" s="162">
        <v>382129</v>
      </c>
      <c r="H19" s="162">
        <f>325670+53587</f>
        <v>379257</v>
      </c>
      <c r="I19" s="163">
        <v>2872</v>
      </c>
      <c r="J19" s="164">
        <f t="shared" si="2"/>
        <v>51.32003760408273</v>
      </c>
      <c r="K19" s="165"/>
    </row>
    <row r="20" spans="1:11" s="96" customFormat="1" ht="19.5" customHeight="1">
      <c r="A20" s="90">
        <v>853</v>
      </c>
      <c r="B20" s="90">
        <v>85304</v>
      </c>
      <c r="C20" s="161" t="s">
        <v>83</v>
      </c>
      <c r="D20" s="162">
        <v>766501</v>
      </c>
      <c r="E20" s="162">
        <v>803305</v>
      </c>
      <c r="F20" s="162">
        <v>803305</v>
      </c>
      <c r="G20" s="162">
        <v>465499</v>
      </c>
      <c r="H20" s="162">
        <v>0</v>
      </c>
      <c r="I20" s="163">
        <v>465499</v>
      </c>
      <c r="J20" s="164">
        <f t="shared" si="2"/>
        <v>57.947977418290684</v>
      </c>
      <c r="K20" s="165"/>
    </row>
    <row r="21" spans="1:11" s="96" customFormat="1" ht="19.5" customHeight="1">
      <c r="A21" s="90">
        <v>853</v>
      </c>
      <c r="B21" s="90">
        <v>85333</v>
      </c>
      <c r="C21" s="161" t="s">
        <v>66</v>
      </c>
      <c r="D21" s="162">
        <v>98313</v>
      </c>
      <c r="E21" s="162">
        <v>104428</v>
      </c>
      <c r="F21" s="169">
        <v>104428</v>
      </c>
      <c r="G21" s="162">
        <v>30406</v>
      </c>
      <c r="H21" s="162">
        <v>30406</v>
      </c>
      <c r="I21" s="163">
        <v>0</v>
      </c>
      <c r="J21" s="164">
        <f t="shared" si="2"/>
        <v>29.116711992952084</v>
      </c>
      <c r="K21" s="165"/>
    </row>
    <row r="22" spans="1:11" s="96" customFormat="1" ht="12.75">
      <c r="A22" s="90">
        <v>853</v>
      </c>
      <c r="B22" s="90">
        <v>85395</v>
      </c>
      <c r="C22" s="161" t="s">
        <v>33</v>
      </c>
      <c r="D22" s="162">
        <v>496</v>
      </c>
      <c r="E22" s="162">
        <v>496</v>
      </c>
      <c r="F22" s="162">
        <v>496</v>
      </c>
      <c r="G22" s="162">
        <v>411</v>
      </c>
      <c r="H22" s="162">
        <v>0</v>
      </c>
      <c r="I22" s="163">
        <v>411</v>
      </c>
      <c r="J22" s="164">
        <f t="shared" si="2"/>
        <v>82.86290322580645</v>
      </c>
      <c r="K22" s="165"/>
    </row>
    <row r="23" spans="1:11" s="96" customFormat="1" ht="9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165"/>
    </row>
    <row r="24" spans="1:11" s="135" customFormat="1" ht="12.75">
      <c r="A24" s="80">
        <v>854</v>
      </c>
      <c r="B24" s="80"/>
      <c r="C24" s="170" t="s">
        <v>84</v>
      </c>
      <c r="D24" s="171">
        <f aca="true" t="shared" si="5" ref="D24:I24">SUM(D25:D26)</f>
        <v>2649</v>
      </c>
      <c r="E24" s="172">
        <f t="shared" si="5"/>
        <v>3334</v>
      </c>
      <c r="F24" s="171">
        <f t="shared" si="5"/>
        <v>3334</v>
      </c>
      <c r="G24" s="172">
        <f t="shared" si="5"/>
        <v>3134</v>
      </c>
      <c r="H24" s="172">
        <f t="shared" si="5"/>
        <v>0</v>
      </c>
      <c r="I24" s="172">
        <f t="shared" si="5"/>
        <v>3134</v>
      </c>
      <c r="J24" s="168">
        <f t="shared" si="2"/>
        <v>94.001199760048</v>
      </c>
      <c r="K24" s="165"/>
    </row>
    <row r="25" spans="1:11" s="135" customFormat="1" ht="17.25" customHeight="1">
      <c r="A25" s="85">
        <v>854</v>
      </c>
      <c r="B25" s="85">
        <v>85415</v>
      </c>
      <c r="C25" s="173" t="s">
        <v>85</v>
      </c>
      <c r="D25" s="174">
        <v>0</v>
      </c>
      <c r="E25" s="175">
        <v>685</v>
      </c>
      <c r="F25" s="174">
        <v>685</v>
      </c>
      <c r="G25" s="175">
        <v>685</v>
      </c>
      <c r="H25" s="175">
        <v>0</v>
      </c>
      <c r="I25" s="175">
        <v>685</v>
      </c>
      <c r="J25" s="164">
        <v>0</v>
      </c>
      <c r="K25" s="165"/>
    </row>
    <row r="26" spans="1:11" s="96" customFormat="1" ht="17.25" customHeight="1">
      <c r="A26" s="85">
        <v>854</v>
      </c>
      <c r="B26" s="85">
        <v>85495</v>
      </c>
      <c r="C26" s="173" t="s">
        <v>33</v>
      </c>
      <c r="D26" s="174">
        <v>2649</v>
      </c>
      <c r="E26" s="175">
        <v>2649</v>
      </c>
      <c r="F26" s="174">
        <f>1849+800</f>
        <v>2649</v>
      </c>
      <c r="G26" s="175">
        <v>2449</v>
      </c>
      <c r="H26" s="175">
        <v>0</v>
      </c>
      <c r="I26" s="175">
        <v>2449</v>
      </c>
      <c r="J26" s="164">
        <f t="shared" si="2"/>
        <v>92.44998112495281</v>
      </c>
      <c r="K26" s="165"/>
    </row>
    <row r="27" spans="1:10" s="153" customFormat="1" ht="12.75">
      <c r="A27"/>
      <c r="B27"/>
      <c r="C27" s="2"/>
      <c r="D27" s="3"/>
      <c r="E27" s="4"/>
      <c r="F27" s="3"/>
      <c r="G27" s="4"/>
      <c r="H27" s="4"/>
      <c r="I27" s="4"/>
      <c r="J27" s="56"/>
    </row>
    <row r="28" spans="1:10" s="108" customFormat="1" ht="12.75">
      <c r="A28"/>
      <c r="B28"/>
      <c r="C28" s="2"/>
      <c r="D28" s="3"/>
      <c r="E28" s="4"/>
      <c r="F28" s="3"/>
      <c r="G28" s="4"/>
      <c r="H28" s="4"/>
      <c r="I28" s="4"/>
      <c r="J28" s="19"/>
    </row>
    <row r="29" spans="1:10" s="153" customFormat="1" ht="12.75">
      <c r="A29"/>
      <c r="B29"/>
      <c r="C29" s="2"/>
      <c r="D29" s="3"/>
      <c r="E29" s="4"/>
      <c r="F29" s="3"/>
      <c r="G29" s="4"/>
      <c r="H29" s="4"/>
      <c r="I29" s="4"/>
      <c r="J29" s="56"/>
    </row>
    <row r="30" spans="1:10" s="108" customFormat="1" ht="12.75">
      <c r="A30"/>
      <c r="B30"/>
      <c r="C30" s="2"/>
      <c r="D30" s="3"/>
      <c r="E30" s="4"/>
      <c r="F30" s="3"/>
      <c r="G30" s="4"/>
      <c r="H30" s="4"/>
      <c r="I30" s="4"/>
      <c r="J30" s="19"/>
    </row>
    <row r="31" spans="1:10" s="153" customFormat="1" ht="12.75">
      <c r="A31"/>
      <c r="B31"/>
      <c r="C31" s="2"/>
      <c r="D31" s="3"/>
      <c r="E31" s="4"/>
      <c r="F31" s="3"/>
      <c r="G31" s="4"/>
      <c r="H31" s="4"/>
      <c r="I31" s="4"/>
      <c r="J31" s="56"/>
    </row>
    <row r="32" spans="1:10" s="108" customFormat="1" ht="12.75">
      <c r="A32"/>
      <c r="B32"/>
      <c r="C32" s="2"/>
      <c r="D32" s="3"/>
      <c r="E32" s="4"/>
      <c r="F32" s="3"/>
      <c r="G32" s="4"/>
      <c r="H32" s="4"/>
      <c r="I32" s="4"/>
      <c r="J32" s="19"/>
    </row>
    <row r="33" spans="1:10" s="153" customFormat="1" ht="12.75">
      <c r="A33"/>
      <c r="B33"/>
      <c r="C33" s="2"/>
      <c r="D33" s="3"/>
      <c r="E33" s="4"/>
      <c r="F33" s="3"/>
      <c r="G33" s="4"/>
      <c r="H33" s="4"/>
      <c r="I33" s="4"/>
      <c r="J33" s="56"/>
    </row>
    <row r="34" spans="1:10" s="108" customFormat="1" ht="12.75">
      <c r="A34"/>
      <c r="B34"/>
      <c r="C34" s="2"/>
      <c r="D34" s="3"/>
      <c r="E34" s="4"/>
      <c r="F34" s="3"/>
      <c r="G34" s="4"/>
      <c r="H34" s="4"/>
      <c r="I34" s="4"/>
      <c r="J34" s="19"/>
    </row>
    <row r="35" spans="1:10" s="108" customFormat="1" ht="12.75">
      <c r="A35"/>
      <c r="B35"/>
      <c r="C35" s="2"/>
      <c r="D35" s="3"/>
      <c r="E35" s="4"/>
      <c r="F35" s="3"/>
      <c r="G35" s="4"/>
      <c r="H35" s="4"/>
      <c r="I35" s="4"/>
      <c r="J35" s="19"/>
    </row>
    <row r="36" spans="1:10" s="108" customFormat="1" ht="12.75">
      <c r="A36"/>
      <c r="B36"/>
      <c r="C36" s="2"/>
      <c r="D36" s="3"/>
      <c r="E36" s="4"/>
      <c r="F36" s="3"/>
      <c r="G36" s="4"/>
      <c r="H36" s="4"/>
      <c r="I36" s="4"/>
      <c r="J36" s="19"/>
    </row>
    <row r="37" spans="1:10" s="153" customFormat="1" ht="12.75">
      <c r="A37"/>
      <c r="B37"/>
      <c r="C37" s="2"/>
      <c r="D37" s="3"/>
      <c r="E37" s="4"/>
      <c r="F37" s="3"/>
      <c r="G37" s="4"/>
      <c r="H37" s="4"/>
      <c r="I37" s="4"/>
      <c r="J37" s="56"/>
    </row>
    <row r="38" spans="1:10" s="108" customFormat="1" ht="12.75">
      <c r="A38"/>
      <c r="B38"/>
      <c r="C38" s="2"/>
      <c r="D38" s="3"/>
      <c r="E38" s="4"/>
      <c r="F38" s="3"/>
      <c r="G38" s="4"/>
      <c r="H38" s="4"/>
      <c r="I38" s="4"/>
      <c r="J38" s="19"/>
    </row>
    <row r="39" spans="1:10" s="153" customFormat="1" ht="12.75">
      <c r="A39"/>
      <c r="B39"/>
      <c r="C39" s="2"/>
      <c r="D39" s="3"/>
      <c r="E39" s="4"/>
      <c r="F39" s="3"/>
      <c r="G39" s="4"/>
      <c r="H39" s="4"/>
      <c r="I39" s="4"/>
      <c r="J39" s="56"/>
    </row>
    <row r="40" spans="1:10" s="108" customFormat="1" ht="12.75">
      <c r="A40"/>
      <c r="B40"/>
      <c r="C40" s="2"/>
      <c r="D40" s="3"/>
      <c r="E40" s="4"/>
      <c r="F40" s="3"/>
      <c r="G40" s="4"/>
      <c r="H40" s="4"/>
      <c r="I40" s="4"/>
      <c r="J40" s="19"/>
    </row>
    <row r="41" spans="1:10" s="153" customFormat="1" ht="12.75">
      <c r="A41"/>
      <c r="B41"/>
      <c r="C41" s="2"/>
      <c r="D41" s="3"/>
      <c r="E41" s="4"/>
      <c r="F41" s="3"/>
      <c r="G41" s="4"/>
      <c r="H41" s="4"/>
      <c r="I41" s="4"/>
      <c r="J41" s="56"/>
    </row>
    <row r="42" spans="1:10" s="108" customFormat="1" ht="12.75">
      <c r="A42"/>
      <c r="B42"/>
      <c r="C42" s="2"/>
      <c r="D42" s="3"/>
      <c r="E42" s="4"/>
      <c r="F42" s="3"/>
      <c r="G42" s="4"/>
      <c r="H42" s="4"/>
      <c r="I42" s="4"/>
      <c r="J42" s="19"/>
    </row>
    <row r="43" spans="1:10" s="153" customFormat="1" ht="12.75">
      <c r="A43"/>
      <c r="B43"/>
      <c r="C43" s="2"/>
      <c r="D43" s="3"/>
      <c r="E43" s="4"/>
      <c r="F43" s="3"/>
      <c r="G43" s="4"/>
      <c r="H43" s="4"/>
      <c r="I43" s="4"/>
      <c r="J43" s="56"/>
    </row>
    <row r="44" spans="1:10" s="108" customFormat="1" ht="12.75">
      <c r="A44"/>
      <c r="B44"/>
      <c r="C44" s="2"/>
      <c r="D44" s="3"/>
      <c r="E44" s="4"/>
      <c r="F44" s="3"/>
      <c r="G44" s="4"/>
      <c r="H44" s="4"/>
      <c r="I44" s="4"/>
      <c r="J44" s="19"/>
    </row>
    <row r="45" spans="1:10" s="153" customFormat="1" ht="12.75">
      <c r="A45"/>
      <c r="B45"/>
      <c r="C45" s="2"/>
      <c r="D45" s="3"/>
      <c r="E45" s="4"/>
      <c r="F45" s="3"/>
      <c r="G45" s="4"/>
      <c r="H45" s="4"/>
      <c r="I45" s="4"/>
      <c r="J45" s="56"/>
    </row>
    <row r="46" spans="1:10" s="108" customFormat="1" ht="12.75">
      <c r="A46"/>
      <c r="B46"/>
      <c r="C46" s="2"/>
      <c r="D46" s="3"/>
      <c r="E46" s="4"/>
      <c r="F46" s="3"/>
      <c r="G46" s="4"/>
      <c r="H46" s="4"/>
      <c r="I46" s="4"/>
      <c r="J46" s="19"/>
    </row>
    <row r="47" spans="1:10" s="153" customFormat="1" ht="12.75">
      <c r="A47"/>
      <c r="B47"/>
      <c r="C47" s="2"/>
      <c r="D47" s="3"/>
      <c r="E47" s="4"/>
      <c r="F47" s="3"/>
      <c r="G47" s="4"/>
      <c r="H47" s="4"/>
      <c r="I47" s="4"/>
      <c r="J47" s="56"/>
    </row>
    <row r="48" spans="1:10" s="108" customFormat="1" ht="12.75">
      <c r="A48"/>
      <c r="B48"/>
      <c r="C48" s="2"/>
      <c r="D48" s="3"/>
      <c r="E48" s="4"/>
      <c r="F48" s="3"/>
      <c r="G48" s="4"/>
      <c r="H48" s="4"/>
      <c r="I48" s="4"/>
      <c r="J48" s="19"/>
    </row>
    <row r="49" spans="1:10" s="153" customFormat="1" ht="12.75">
      <c r="A49"/>
      <c r="B49"/>
      <c r="C49" s="2"/>
      <c r="D49" s="3"/>
      <c r="E49" s="4"/>
      <c r="F49" s="3"/>
      <c r="G49" s="4"/>
      <c r="H49" s="4"/>
      <c r="I49" s="4"/>
      <c r="J49" s="56"/>
    </row>
    <row r="50" spans="1:10" s="108" customFormat="1" ht="12.75">
      <c r="A50"/>
      <c r="B50"/>
      <c r="C50" s="2"/>
      <c r="D50" s="3"/>
      <c r="E50" s="4"/>
      <c r="F50" s="3"/>
      <c r="G50" s="4"/>
      <c r="H50" s="4"/>
      <c r="I50" s="4"/>
      <c r="J50" s="19"/>
    </row>
    <row r="51" spans="1:10" s="153" customFormat="1" ht="12.75">
      <c r="A51"/>
      <c r="B51"/>
      <c r="C51" s="2"/>
      <c r="D51" s="3"/>
      <c r="E51" s="4"/>
      <c r="F51" s="3"/>
      <c r="G51" s="4"/>
      <c r="H51" s="4"/>
      <c r="I51" s="4"/>
      <c r="J51" s="56"/>
    </row>
    <row r="52" spans="1:10" s="108" customFormat="1" ht="12.75">
      <c r="A52"/>
      <c r="B52"/>
      <c r="C52" s="2"/>
      <c r="D52" s="3"/>
      <c r="E52" s="4"/>
      <c r="F52" s="3"/>
      <c r="G52" s="4"/>
      <c r="H52" s="4"/>
      <c r="I52" s="4"/>
      <c r="J52" s="19"/>
    </row>
    <row r="53" spans="1:10" s="153" customFormat="1" ht="12.75">
      <c r="A53"/>
      <c r="B53"/>
      <c r="C53" s="2"/>
      <c r="D53" s="3"/>
      <c r="E53" s="4"/>
      <c r="F53" s="3"/>
      <c r="G53" s="4"/>
      <c r="H53" s="4"/>
      <c r="I53" s="4"/>
      <c r="J53" s="56"/>
    </row>
    <row r="54" spans="1:10" s="108" customFormat="1" ht="12.75">
      <c r="A54"/>
      <c r="B54"/>
      <c r="C54" s="2"/>
      <c r="D54" s="3"/>
      <c r="E54" s="4"/>
      <c r="F54" s="3"/>
      <c r="G54" s="4"/>
      <c r="H54" s="4"/>
      <c r="I54" s="4"/>
      <c r="J54" s="19"/>
    </row>
    <row r="55" spans="1:10" s="153" customFormat="1" ht="12.75">
      <c r="A55"/>
      <c r="B55"/>
      <c r="C55" s="2"/>
      <c r="D55" s="3"/>
      <c r="E55" s="4"/>
      <c r="F55" s="3"/>
      <c r="G55" s="4"/>
      <c r="H55" s="4"/>
      <c r="I55" s="4"/>
      <c r="J55" s="56"/>
    </row>
    <row r="56" spans="1:10" s="108" customFormat="1" ht="12.75">
      <c r="A56"/>
      <c r="B56"/>
      <c r="C56" s="2"/>
      <c r="D56" s="3"/>
      <c r="E56" s="4"/>
      <c r="F56" s="3"/>
      <c r="G56" s="4"/>
      <c r="H56" s="4"/>
      <c r="I56" s="4"/>
      <c r="J56" s="19"/>
    </row>
    <row r="57" spans="1:10" s="153" customFormat="1" ht="12.75">
      <c r="A57"/>
      <c r="B57"/>
      <c r="C57" s="2"/>
      <c r="D57" s="3"/>
      <c r="E57" s="4"/>
      <c r="F57" s="3"/>
      <c r="G57" s="4"/>
      <c r="H57" s="4"/>
      <c r="I57" s="4"/>
      <c r="J57" s="56"/>
    </row>
    <row r="58" spans="1:10" s="108" customFormat="1" ht="12.75">
      <c r="A58"/>
      <c r="B58"/>
      <c r="C58" s="2"/>
      <c r="D58" s="3"/>
      <c r="E58" s="4"/>
      <c r="F58" s="3"/>
      <c r="G58" s="4"/>
      <c r="H58" s="4"/>
      <c r="I58" s="4"/>
      <c r="J58" s="19"/>
    </row>
    <row r="59" spans="1:10" s="153" customFormat="1" ht="12.75">
      <c r="A59"/>
      <c r="B59"/>
      <c r="C59" s="2"/>
      <c r="D59" s="3"/>
      <c r="E59" s="4"/>
      <c r="F59" s="3"/>
      <c r="G59" s="4"/>
      <c r="H59" s="4"/>
      <c r="I59" s="4"/>
      <c r="J59" s="56"/>
    </row>
    <row r="60" spans="1:10" s="153" customFormat="1" ht="12.75">
      <c r="A60"/>
      <c r="B60"/>
      <c r="C60" s="2"/>
      <c r="D60" s="3"/>
      <c r="E60" s="4"/>
      <c r="F60" s="3"/>
      <c r="G60" s="4"/>
      <c r="H60" s="4"/>
      <c r="I60" s="4"/>
      <c r="J60" s="56"/>
    </row>
    <row r="61" spans="1:10" s="108" customFormat="1" ht="12.75">
      <c r="A61"/>
      <c r="B61"/>
      <c r="C61" s="2"/>
      <c r="D61" s="3"/>
      <c r="E61" s="4"/>
      <c r="F61" s="3"/>
      <c r="G61" s="4"/>
      <c r="H61" s="4"/>
      <c r="I61" s="4"/>
      <c r="J61" s="19"/>
    </row>
    <row r="62" spans="1:10" s="153" customFormat="1" ht="12.75">
      <c r="A62"/>
      <c r="B62"/>
      <c r="C62" s="2"/>
      <c r="D62" s="3"/>
      <c r="E62" s="4"/>
      <c r="F62" s="3"/>
      <c r="G62" s="4"/>
      <c r="H62" s="4"/>
      <c r="I62" s="4"/>
      <c r="J62" s="56"/>
    </row>
    <row r="63" spans="1:10" s="153" customFormat="1" ht="12.75">
      <c r="A63"/>
      <c r="B63"/>
      <c r="C63" s="2"/>
      <c r="D63" s="3"/>
      <c r="E63" s="4"/>
      <c r="F63" s="3"/>
      <c r="G63" s="4"/>
      <c r="H63" s="4"/>
      <c r="I63" s="4"/>
      <c r="J63" s="56"/>
    </row>
    <row r="64" spans="1:10" s="108" customFormat="1" ht="12.75">
      <c r="A64"/>
      <c r="B64"/>
      <c r="C64" s="2"/>
      <c r="D64" s="3"/>
      <c r="E64" s="4"/>
      <c r="F64" s="3"/>
      <c r="G64" s="4"/>
      <c r="H64" s="4"/>
      <c r="I64" s="4"/>
      <c r="J64" s="19"/>
    </row>
    <row r="65" spans="1:10" s="153" customFormat="1" ht="12.75">
      <c r="A65"/>
      <c r="B65"/>
      <c r="C65" s="2"/>
      <c r="D65" s="3"/>
      <c r="E65" s="4"/>
      <c r="F65" s="3"/>
      <c r="G65" s="4"/>
      <c r="H65" s="4"/>
      <c r="I65" s="4"/>
      <c r="J65" s="56"/>
    </row>
    <row r="66" spans="1:10" s="108" customFormat="1" ht="12.75">
      <c r="A66"/>
      <c r="B66"/>
      <c r="C66" s="2"/>
      <c r="D66" s="3"/>
      <c r="E66" s="4"/>
      <c r="F66" s="3"/>
      <c r="G66" s="4"/>
      <c r="H66" s="4"/>
      <c r="I66" s="4"/>
      <c r="J66" s="19"/>
    </row>
    <row r="67" spans="1:10" s="153" customFormat="1" ht="12.75">
      <c r="A67"/>
      <c r="B67"/>
      <c r="C67" s="2"/>
      <c r="D67" s="3"/>
      <c r="E67" s="4"/>
      <c r="F67" s="3"/>
      <c r="G67" s="4"/>
      <c r="H67" s="4"/>
      <c r="I67" s="4"/>
      <c r="J67" s="56"/>
    </row>
    <row r="68" spans="1:10" s="108" customFormat="1" ht="12.75">
      <c r="A68"/>
      <c r="B68"/>
      <c r="C68" s="2"/>
      <c r="D68" s="3"/>
      <c r="E68" s="4"/>
      <c r="F68" s="3"/>
      <c r="G68" s="4"/>
      <c r="H68" s="4"/>
      <c r="I68" s="4"/>
      <c r="J68" s="19"/>
    </row>
    <row r="69" spans="1:10" s="153" customFormat="1" ht="12.75">
      <c r="A69"/>
      <c r="B69"/>
      <c r="C69" s="2"/>
      <c r="D69" s="3"/>
      <c r="E69" s="4"/>
      <c r="F69" s="3"/>
      <c r="G69" s="4"/>
      <c r="H69" s="4"/>
      <c r="I69" s="4"/>
      <c r="J69" s="56"/>
    </row>
    <row r="70" spans="1:10" s="108" customFormat="1" ht="12.75">
      <c r="A70"/>
      <c r="B70"/>
      <c r="C70" s="2"/>
      <c r="D70" s="3"/>
      <c r="E70" s="4"/>
      <c r="F70" s="3"/>
      <c r="G70" s="4"/>
      <c r="H70" s="4"/>
      <c r="I70" s="4"/>
      <c r="J70" s="19"/>
    </row>
    <row r="71" spans="1:10" s="153" customFormat="1" ht="12.75">
      <c r="A71"/>
      <c r="B71"/>
      <c r="C71" s="2"/>
      <c r="D71" s="3"/>
      <c r="E71" s="4"/>
      <c r="F71" s="3"/>
      <c r="G71" s="4"/>
      <c r="H71" s="4"/>
      <c r="I71" s="4"/>
      <c r="J71" s="56"/>
    </row>
    <row r="72" spans="1:10" s="108" customFormat="1" ht="12.75">
      <c r="A72"/>
      <c r="B72"/>
      <c r="C72" s="2"/>
      <c r="D72" s="3"/>
      <c r="E72" s="4"/>
      <c r="F72" s="3"/>
      <c r="G72" s="4"/>
      <c r="H72" s="4"/>
      <c r="I72" s="4"/>
      <c r="J72" s="19"/>
    </row>
    <row r="73" spans="1:10" s="153" customFormat="1" ht="12.75">
      <c r="A73"/>
      <c r="B73"/>
      <c r="C73" s="2"/>
      <c r="D73" s="3"/>
      <c r="E73" s="4"/>
      <c r="F73" s="3"/>
      <c r="G73" s="4"/>
      <c r="H73" s="4"/>
      <c r="I73" s="4"/>
      <c r="J73" s="56"/>
    </row>
    <row r="74" spans="1:10" s="108" customFormat="1" ht="12.75">
      <c r="A74"/>
      <c r="B74"/>
      <c r="C74" s="2"/>
      <c r="D74" s="3"/>
      <c r="E74" s="4"/>
      <c r="F74" s="3"/>
      <c r="G74" s="4"/>
      <c r="H74" s="4"/>
      <c r="I74" s="4"/>
      <c r="J74" s="19"/>
    </row>
    <row r="75" spans="1:10" s="153" customFormat="1" ht="12.75">
      <c r="A75"/>
      <c r="B75"/>
      <c r="C75" s="2"/>
      <c r="D75" s="3"/>
      <c r="E75" s="4"/>
      <c r="F75" s="3"/>
      <c r="G75" s="4"/>
      <c r="H75" s="4"/>
      <c r="I75" s="4"/>
      <c r="J75" s="56"/>
    </row>
    <row r="76" spans="1:10" s="108" customFormat="1" ht="12.75">
      <c r="A76"/>
      <c r="B76"/>
      <c r="C76" s="2"/>
      <c r="D76" s="3"/>
      <c r="E76" s="4"/>
      <c r="F76" s="3"/>
      <c r="G76" s="4"/>
      <c r="H76" s="4"/>
      <c r="I76" s="4"/>
      <c r="J76" s="19"/>
    </row>
    <row r="77" spans="1:10" s="153" customFormat="1" ht="12.75">
      <c r="A77"/>
      <c r="B77"/>
      <c r="C77" s="2"/>
      <c r="D77" s="3"/>
      <c r="E77" s="4"/>
      <c r="F77" s="3"/>
      <c r="G77" s="4"/>
      <c r="H77" s="4"/>
      <c r="I77" s="4"/>
      <c r="J77" s="56"/>
    </row>
    <row r="78" spans="1:10" s="108" customFormat="1" ht="12.75">
      <c r="A78"/>
      <c r="B78"/>
      <c r="C78" s="2"/>
      <c r="D78" s="3"/>
      <c r="E78" s="4"/>
      <c r="F78" s="3"/>
      <c r="G78" s="4"/>
      <c r="H78" s="4"/>
      <c r="I78" s="4"/>
      <c r="J78" s="19"/>
    </row>
    <row r="79" spans="1:10" s="153" customFormat="1" ht="12.75">
      <c r="A79"/>
      <c r="B79"/>
      <c r="C79" s="2"/>
      <c r="D79" s="3"/>
      <c r="E79" s="4"/>
      <c r="F79" s="3"/>
      <c r="G79" s="4"/>
      <c r="H79" s="4"/>
      <c r="I79" s="4"/>
      <c r="J79" s="56"/>
    </row>
    <row r="80" spans="1:10" s="108" customFormat="1" ht="12.75">
      <c r="A80"/>
      <c r="B80"/>
      <c r="C80" s="2"/>
      <c r="D80" s="3"/>
      <c r="E80" s="4"/>
      <c r="F80" s="3"/>
      <c r="G80" s="4"/>
      <c r="H80" s="4"/>
      <c r="I80" s="4"/>
      <c r="J80" s="19"/>
    </row>
    <row r="81" spans="1:10" s="108" customFormat="1" ht="12.75">
      <c r="A81"/>
      <c r="B81"/>
      <c r="C81" s="2"/>
      <c r="D81" s="3"/>
      <c r="E81" s="4"/>
      <c r="F81" s="3"/>
      <c r="G81" s="4"/>
      <c r="H81" s="4"/>
      <c r="I81" s="4"/>
      <c r="J81" s="19"/>
    </row>
    <row r="82" spans="1:10" s="108" customFormat="1" ht="12.75">
      <c r="A82"/>
      <c r="B82"/>
      <c r="C82" s="2"/>
      <c r="D82" s="3"/>
      <c r="E82" s="4"/>
      <c r="F82" s="3"/>
      <c r="G82" s="4"/>
      <c r="H82" s="4"/>
      <c r="I82" s="4"/>
      <c r="J82" s="19"/>
    </row>
    <row r="83" spans="1:10" s="108" customFormat="1" ht="12.75">
      <c r="A83"/>
      <c r="B83"/>
      <c r="C83" s="2"/>
      <c r="D83" s="3"/>
      <c r="E83" s="4"/>
      <c r="F83" s="3"/>
      <c r="G83" s="4"/>
      <c r="H83" s="4"/>
      <c r="I83" s="4"/>
      <c r="J83" s="19"/>
    </row>
  </sheetData>
  <sheetProtection selectLockedCells="1" selectUnlockedCells="1"/>
  <mergeCells count="19">
    <mergeCell ref="F1:J1"/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9:C9"/>
    <mergeCell ref="A10:J10"/>
    <mergeCell ref="A13:J13"/>
    <mergeCell ref="A16:J16"/>
    <mergeCell ref="A23:J23"/>
  </mergeCells>
  <printOptions/>
  <pageMargins left="0.5513888888888889" right="0.39375" top="0.5118055555555555" bottom="0.5902777777777778" header="0.5118055555555555" footer="0.5118055555555555"/>
  <pageSetup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="75" zoomScaleNormal="75" zoomScaleSheetLayoutView="75" workbookViewId="0" topLeftCell="F1">
      <selection activeCell="G3" sqref="G3"/>
    </sheetView>
  </sheetViews>
  <sheetFormatPr defaultColWidth="8.796875" defaultRowHeight="15"/>
  <cols>
    <col min="1" max="1" width="6.19921875" style="0" customWidth="1"/>
    <col min="2" max="2" width="8.09765625" style="0" customWidth="1"/>
    <col min="3" max="3" width="5.5" style="0" customWidth="1"/>
    <col min="4" max="4" width="58.19921875" style="2" customWidth="1"/>
    <col min="5" max="5" width="14.5" style="3" customWidth="1"/>
    <col min="6" max="6" width="11.5" style="4" customWidth="1"/>
    <col min="7" max="7" width="16.296875" style="3" customWidth="1"/>
    <col min="8" max="8" width="7.3984375" style="4" customWidth="1"/>
    <col min="15" max="16384" width="8.69921875" style="124" customWidth="1"/>
  </cols>
  <sheetData>
    <row r="1" spans="1:10" ht="12.75" customHeight="1">
      <c r="A1" s="176" t="s">
        <v>5</v>
      </c>
      <c r="B1" s="176" t="s">
        <v>6</v>
      </c>
      <c r="C1" s="176" t="s">
        <v>36</v>
      </c>
      <c r="D1" s="66" t="s">
        <v>7</v>
      </c>
      <c r="E1" s="177" t="s">
        <v>86</v>
      </c>
      <c r="F1" s="177" t="s">
        <v>37</v>
      </c>
      <c r="G1" s="177" t="s">
        <v>87</v>
      </c>
      <c r="H1" s="177" t="s">
        <v>88</v>
      </c>
      <c r="J1" s="18"/>
    </row>
    <row r="2" spans="1:14" s="108" customFormat="1" ht="12.75">
      <c r="A2" s="176"/>
      <c r="B2" s="176"/>
      <c r="C2" s="176"/>
      <c r="D2" s="176"/>
      <c r="E2" s="176"/>
      <c r="F2" s="177"/>
      <c r="G2" s="177"/>
      <c r="H2" s="177"/>
      <c r="I2" s="19"/>
      <c r="J2" s="18"/>
      <c r="K2" s="19"/>
      <c r="L2" s="19"/>
      <c r="M2" s="19"/>
      <c r="N2" s="19"/>
    </row>
    <row r="3" spans="1:14" s="108" customFormat="1" ht="12.75">
      <c r="A3" s="70">
        <v>1</v>
      </c>
      <c r="B3" s="70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19"/>
      <c r="J3" s="19"/>
      <c r="K3" s="19"/>
      <c r="L3" s="19"/>
      <c r="M3" s="19"/>
      <c r="N3" s="19"/>
    </row>
    <row r="4" spans="1:14" s="129" customFormat="1" ht="34.5" customHeight="1">
      <c r="A4" s="178" t="s">
        <v>89</v>
      </c>
      <c r="B4" s="178"/>
      <c r="C4" s="178"/>
      <c r="D4" s="178"/>
      <c r="E4" s="179">
        <f>SUM(E6,E10,E14,E26)</f>
        <v>2761078</v>
      </c>
      <c r="F4" s="179">
        <f>SUM(F6,F10,F14,F26)</f>
        <v>2818633</v>
      </c>
      <c r="G4" s="179">
        <f>SUM(G6,G10,G14,G26)</f>
        <v>1569473</v>
      </c>
      <c r="H4" s="180">
        <f aca="true" t="shared" si="0" ref="H4:H30">G4/F4*100</f>
        <v>55.682062900704</v>
      </c>
      <c r="I4" s="65"/>
      <c r="J4" s="181"/>
      <c r="K4" s="65"/>
      <c r="L4" s="65"/>
      <c r="M4" s="65"/>
      <c r="N4" s="65"/>
    </row>
    <row r="5" spans="1:14" s="108" customFormat="1" ht="9" customHeight="1">
      <c r="A5" s="70"/>
      <c r="B5" s="70"/>
      <c r="C5" s="70"/>
      <c r="D5" s="70"/>
      <c r="E5" s="70"/>
      <c r="F5" s="70"/>
      <c r="G5" s="70"/>
      <c r="H5" s="70"/>
      <c r="I5" s="19"/>
      <c r="J5" s="19"/>
      <c r="K5" s="19"/>
      <c r="L5" s="19"/>
      <c r="M5" s="19"/>
      <c r="N5" s="19"/>
    </row>
    <row r="6" spans="1:14" s="184" customFormat="1" ht="19.5" customHeight="1">
      <c r="A6" s="182" t="s">
        <v>77</v>
      </c>
      <c r="B6" s="182"/>
      <c r="C6" s="182"/>
      <c r="D6" s="130" t="s">
        <v>78</v>
      </c>
      <c r="E6" s="78">
        <f aca="true" t="shared" si="1" ref="E6:G7">SUM(E7)</f>
        <v>1000</v>
      </c>
      <c r="F6" s="78">
        <f t="shared" si="1"/>
        <v>1000</v>
      </c>
      <c r="G6" s="78">
        <f t="shared" si="1"/>
        <v>504</v>
      </c>
      <c r="H6" s="132">
        <f t="shared" si="0"/>
        <v>50.4</v>
      </c>
      <c r="I6" s="183"/>
      <c r="J6" s="183"/>
      <c r="K6" s="183"/>
      <c r="L6" s="183"/>
      <c r="M6" s="183"/>
      <c r="N6" s="183"/>
    </row>
    <row r="7" spans="1:14" s="153" customFormat="1" ht="18" customHeight="1">
      <c r="A7" s="185" t="s">
        <v>77</v>
      </c>
      <c r="B7" s="185" t="s">
        <v>79</v>
      </c>
      <c r="C7" s="185"/>
      <c r="D7" s="186" t="s">
        <v>80</v>
      </c>
      <c r="E7" s="83">
        <f t="shared" si="1"/>
        <v>1000</v>
      </c>
      <c r="F7" s="83">
        <f t="shared" si="1"/>
        <v>1000</v>
      </c>
      <c r="G7" s="83">
        <f t="shared" si="1"/>
        <v>504</v>
      </c>
      <c r="H7" s="134">
        <f t="shared" si="0"/>
        <v>50.4</v>
      </c>
      <c r="I7" s="56"/>
      <c r="J7" s="56"/>
      <c r="K7" s="56"/>
      <c r="L7" s="56"/>
      <c r="M7" s="56"/>
      <c r="N7" s="56"/>
    </row>
    <row r="8" spans="1:8" s="108" customFormat="1" ht="33" customHeight="1">
      <c r="A8" s="187" t="s">
        <v>77</v>
      </c>
      <c r="B8" s="187" t="s">
        <v>79</v>
      </c>
      <c r="C8" s="187" t="s">
        <v>90</v>
      </c>
      <c r="D8" s="188" t="s">
        <v>91</v>
      </c>
      <c r="E8" s="189">
        <v>1000</v>
      </c>
      <c r="F8" s="189">
        <v>1000</v>
      </c>
      <c r="G8" s="189">
        <v>504</v>
      </c>
      <c r="H8" s="139">
        <f t="shared" si="0"/>
        <v>50.4</v>
      </c>
    </row>
    <row r="9" spans="1:8" s="108" customFormat="1" ht="9" customHeight="1">
      <c r="A9" s="190"/>
      <c r="B9" s="190"/>
      <c r="C9" s="190"/>
      <c r="D9" s="190"/>
      <c r="E9" s="190"/>
      <c r="F9" s="190"/>
      <c r="G9" s="190"/>
      <c r="H9" s="190"/>
    </row>
    <row r="10" spans="1:8" s="108" customFormat="1" ht="15.75" customHeight="1">
      <c r="A10" s="191" t="s">
        <v>92</v>
      </c>
      <c r="B10" s="191"/>
      <c r="C10" s="191"/>
      <c r="D10" s="87" t="s">
        <v>25</v>
      </c>
      <c r="E10" s="192">
        <f>SUM(E11:E12)/2</f>
        <v>38984</v>
      </c>
      <c r="F10" s="192">
        <f>SUM(F11:F12)/2</f>
        <v>38984</v>
      </c>
      <c r="G10" s="192">
        <f>SUM(G11:G12)/2</f>
        <v>38984</v>
      </c>
      <c r="H10" s="134">
        <f t="shared" si="0"/>
        <v>100</v>
      </c>
    </row>
    <row r="11" spans="1:8" s="153" customFormat="1" ht="15" customHeight="1">
      <c r="A11" s="191" t="s">
        <v>92</v>
      </c>
      <c r="B11" s="191" t="s">
        <v>93</v>
      </c>
      <c r="C11" s="191"/>
      <c r="D11" s="87" t="s">
        <v>33</v>
      </c>
      <c r="E11" s="192">
        <f>SUM(E12)</f>
        <v>38984</v>
      </c>
      <c r="F11" s="192">
        <f>SUM(F12)</f>
        <v>38984</v>
      </c>
      <c r="G11" s="192">
        <f>SUM(G12)</f>
        <v>38984</v>
      </c>
      <c r="H11" s="134">
        <f t="shared" si="0"/>
        <v>100</v>
      </c>
    </row>
    <row r="12" spans="1:8" s="108" customFormat="1" ht="30.75" customHeight="1">
      <c r="A12" s="187" t="s">
        <v>92</v>
      </c>
      <c r="B12" s="187" t="s">
        <v>93</v>
      </c>
      <c r="C12" s="187" t="s">
        <v>90</v>
      </c>
      <c r="D12" s="188" t="s">
        <v>91</v>
      </c>
      <c r="E12" s="189">
        <v>38984</v>
      </c>
      <c r="F12" s="189">
        <v>38984</v>
      </c>
      <c r="G12" s="189">
        <v>38984</v>
      </c>
      <c r="H12" s="139">
        <f t="shared" si="0"/>
        <v>100</v>
      </c>
    </row>
    <row r="13" spans="1:8" s="108" customFormat="1" ht="9" customHeight="1">
      <c r="A13" s="190"/>
      <c r="B13" s="190"/>
      <c r="C13" s="190"/>
      <c r="D13" s="190"/>
      <c r="E13" s="190"/>
      <c r="F13" s="190"/>
      <c r="G13" s="190"/>
      <c r="H13" s="190"/>
    </row>
    <row r="14" spans="1:14" s="184" customFormat="1" ht="17.25" customHeight="1">
      <c r="A14" s="182">
        <v>853</v>
      </c>
      <c r="B14" s="182"/>
      <c r="C14" s="182"/>
      <c r="D14" s="77" t="s">
        <v>27</v>
      </c>
      <c r="E14" s="78">
        <f>SUM(E15:E24)/2</f>
        <v>2718445</v>
      </c>
      <c r="F14" s="78">
        <f>SUM(F15:F24)/2</f>
        <v>2775315</v>
      </c>
      <c r="G14" s="78">
        <f>SUM(G15:G24)/2</f>
        <v>1526651</v>
      </c>
      <c r="H14" s="132">
        <f t="shared" si="0"/>
        <v>55.008206275684024</v>
      </c>
      <c r="I14" s="183"/>
      <c r="J14" s="183"/>
      <c r="K14" s="183"/>
      <c r="L14" s="183"/>
      <c r="M14" s="183"/>
      <c r="N14" s="183"/>
    </row>
    <row r="15" spans="1:14" s="153" customFormat="1" ht="15.75" customHeight="1">
      <c r="A15" s="185">
        <v>853</v>
      </c>
      <c r="B15" s="185">
        <v>85301</v>
      </c>
      <c r="C15" s="185"/>
      <c r="D15" s="82" t="s">
        <v>81</v>
      </c>
      <c r="E15" s="83">
        <f>SUM(E16)</f>
        <v>1108535</v>
      </c>
      <c r="F15" s="83">
        <f>SUM(F16)</f>
        <v>1122486</v>
      </c>
      <c r="G15" s="83">
        <f>SUM(G16)</f>
        <v>606014</v>
      </c>
      <c r="H15" s="134">
        <f t="shared" si="0"/>
        <v>53.98855754102947</v>
      </c>
      <c r="I15" s="56"/>
      <c r="J15" s="56"/>
      <c r="K15" s="56"/>
      <c r="L15" s="56"/>
      <c r="M15" s="56"/>
      <c r="N15" s="56"/>
    </row>
    <row r="16" spans="1:14" s="108" customFormat="1" ht="30" customHeight="1">
      <c r="A16" s="193">
        <v>853</v>
      </c>
      <c r="B16" s="193">
        <v>85301</v>
      </c>
      <c r="C16" s="193">
        <v>213</v>
      </c>
      <c r="D16" s="188" t="s">
        <v>91</v>
      </c>
      <c r="E16" s="189">
        <v>1108535</v>
      </c>
      <c r="F16" s="189">
        <v>1122486</v>
      </c>
      <c r="G16" s="189">
        <v>606014</v>
      </c>
      <c r="H16" s="139">
        <f t="shared" si="0"/>
        <v>53.98855754102947</v>
      </c>
      <c r="I16" s="194">
        <f>F16-E16</f>
        <v>13951</v>
      </c>
      <c r="J16" s="19"/>
      <c r="K16" s="19"/>
      <c r="L16" s="19"/>
      <c r="M16" s="19"/>
      <c r="N16" s="19"/>
    </row>
    <row r="17" spans="1:14" s="153" customFormat="1" ht="18" customHeight="1">
      <c r="A17" s="185">
        <v>853</v>
      </c>
      <c r="B17" s="185">
        <v>85302</v>
      </c>
      <c r="C17" s="185"/>
      <c r="D17" s="82" t="s">
        <v>82</v>
      </c>
      <c r="E17" s="83">
        <f>SUM(E18)</f>
        <v>744600</v>
      </c>
      <c r="F17" s="83">
        <f>SUM(F18)</f>
        <v>744600</v>
      </c>
      <c r="G17" s="83">
        <f>SUM(G18)</f>
        <v>395550</v>
      </c>
      <c r="H17" s="134">
        <f t="shared" si="0"/>
        <v>53.12248186946012</v>
      </c>
      <c r="I17" s="56"/>
      <c r="J17" s="56"/>
      <c r="K17" s="56"/>
      <c r="L17" s="56"/>
      <c r="M17" s="56"/>
      <c r="N17" s="56"/>
    </row>
    <row r="18" spans="1:14" s="153" customFormat="1" ht="30.75" customHeight="1">
      <c r="A18" s="193">
        <v>853</v>
      </c>
      <c r="B18" s="193">
        <v>85302</v>
      </c>
      <c r="C18" s="193">
        <v>213</v>
      </c>
      <c r="D18" s="188" t="s">
        <v>91</v>
      </c>
      <c r="E18" s="189">
        <v>744600</v>
      </c>
      <c r="F18" s="189">
        <v>744600</v>
      </c>
      <c r="G18" s="189">
        <v>395550</v>
      </c>
      <c r="H18" s="139">
        <f t="shared" si="0"/>
        <v>53.12248186946012</v>
      </c>
      <c r="I18" s="194"/>
      <c r="J18" s="56"/>
      <c r="K18" s="56"/>
      <c r="L18" s="56"/>
      <c r="M18" s="56"/>
      <c r="N18" s="56"/>
    </row>
    <row r="19" spans="1:14" s="108" customFormat="1" ht="17.25" customHeight="1">
      <c r="A19" s="185">
        <v>853</v>
      </c>
      <c r="B19" s="185">
        <v>85304</v>
      </c>
      <c r="C19" s="185"/>
      <c r="D19" s="186" t="s">
        <v>83</v>
      </c>
      <c r="E19" s="83">
        <f>SUM(E20)</f>
        <v>766501</v>
      </c>
      <c r="F19" s="83">
        <f>SUM(F20)</f>
        <v>803305</v>
      </c>
      <c r="G19" s="83">
        <f>SUM(G20)</f>
        <v>468595</v>
      </c>
      <c r="H19" s="134">
        <f t="shared" si="0"/>
        <v>58.33338520238266</v>
      </c>
      <c r="I19" s="19"/>
      <c r="J19" s="19"/>
      <c r="K19" s="19"/>
      <c r="L19" s="19"/>
      <c r="M19" s="19"/>
      <c r="N19" s="19"/>
    </row>
    <row r="20" spans="1:14" s="108" customFormat="1" ht="30" customHeight="1">
      <c r="A20" s="193">
        <v>853</v>
      </c>
      <c r="B20" s="193">
        <v>85304</v>
      </c>
      <c r="C20" s="193">
        <v>213</v>
      </c>
      <c r="D20" s="188" t="s">
        <v>91</v>
      </c>
      <c r="E20" s="189">
        <v>766501</v>
      </c>
      <c r="F20" s="189">
        <v>803305</v>
      </c>
      <c r="G20" s="189">
        <v>468595</v>
      </c>
      <c r="H20" s="139">
        <f t="shared" si="0"/>
        <v>58.33338520238266</v>
      </c>
      <c r="I20" s="194">
        <f>F20-E20</f>
        <v>36804</v>
      </c>
      <c r="J20" s="19"/>
      <c r="K20" s="19"/>
      <c r="L20" s="19"/>
      <c r="M20" s="19"/>
      <c r="N20" s="19"/>
    </row>
    <row r="21" spans="1:14" s="153" customFormat="1" ht="17.25" customHeight="1">
      <c r="A21" s="185">
        <v>853</v>
      </c>
      <c r="B21" s="185">
        <v>85333</v>
      </c>
      <c r="C21" s="185"/>
      <c r="D21" s="87" t="s">
        <v>66</v>
      </c>
      <c r="E21" s="83">
        <f>SUM(E22)</f>
        <v>98313</v>
      </c>
      <c r="F21" s="83">
        <f>SUM(F22)</f>
        <v>104428</v>
      </c>
      <c r="G21" s="83">
        <f>SUM(G22)</f>
        <v>55996</v>
      </c>
      <c r="H21" s="134">
        <f t="shared" si="0"/>
        <v>53.621634044509136</v>
      </c>
      <c r="I21" s="56"/>
      <c r="J21" s="56"/>
      <c r="K21" s="56"/>
      <c r="L21" s="56"/>
      <c r="M21" s="56"/>
      <c r="N21" s="56"/>
    </row>
    <row r="22" spans="1:14" s="153" customFormat="1" ht="30.75" customHeight="1">
      <c r="A22" s="193">
        <v>853</v>
      </c>
      <c r="B22" s="193">
        <v>85333</v>
      </c>
      <c r="C22" s="193">
        <v>213</v>
      </c>
      <c r="D22" s="188" t="s">
        <v>91</v>
      </c>
      <c r="E22" s="189">
        <v>98313</v>
      </c>
      <c r="F22" s="189">
        <v>104428</v>
      </c>
      <c r="G22" s="189">
        <v>55996</v>
      </c>
      <c r="H22" s="139">
        <f t="shared" si="0"/>
        <v>53.621634044509136</v>
      </c>
      <c r="I22" s="194">
        <f>F22-E22</f>
        <v>6115</v>
      </c>
      <c r="J22" s="56"/>
      <c r="K22" s="56"/>
      <c r="L22" s="56"/>
      <c r="M22" s="56"/>
      <c r="N22" s="56"/>
    </row>
    <row r="23" spans="1:14" s="108" customFormat="1" ht="12.75">
      <c r="A23" s="185">
        <v>853</v>
      </c>
      <c r="B23" s="185">
        <v>85395</v>
      </c>
      <c r="C23" s="185"/>
      <c r="D23" s="82" t="s">
        <v>33</v>
      </c>
      <c r="E23" s="83">
        <f>SUM(E24)</f>
        <v>496</v>
      </c>
      <c r="F23" s="68">
        <f>SUM(F24)</f>
        <v>496</v>
      </c>
      <c r="G23" s="83">
        <f>SUM(G24)</f>
        <v>496</v>
      </c>
      <c r="H23" s="134">
        <f t="shared" si="0"/>
        <v>100</v>
      </c>
      <c r="I23" s="19"/>
      <c r="J23" s="19"/>
      <c r="K23" s="19"/>
      <c r="L23" s="19"/>
      <c r="M23" s="19"/>
      <c r="N23" s="19"/>
    </row>
    <row r="24" spans="1:14" s="153" customFormat="1" ht="30" customHeight="1">
      <c r="A24" s="193">
        <v>853</v>
      </c>
      <c r="B24" s="193">
        <v>85395</v>
      </c>
      <c r="C24" s="193">
        <v>213</v>
      </c>
      <c r="D24" s="188" t="s">
        <v>91</v>
      </c>
      <c r="E24" s="189">
        <v>496</v>
      </c>
      <c r="F24" s="195">
        <v>496</v>
      </c>
      <c r="G24" s="189">
        <v>496</v>
      </c>
      <c r="H24" s="196">
        <f t="shared" si="0"/>
        <v>100</v>
      </c>
      <c r="I24" s="56"/>
      <c r="J24" s="56"/>
      <c r="K24" s="56"/>
      <c r="L24" s="56"/>
      <c r="M24" s="56"/>
      <c r="N24" s="56"/>
    </row>
    <row r="25" spans="1:14" s="153" customFormat="1" ht="9" customHeight="1">
      <c r="A25" s="90"/>
      <c r="B25" s="90"/>
      <c r="C25" s="90"/>
      <c r="D25" s="90"/>
      <c r="E25" s="90"/>
      <c r="F25" s="90"/>
      <c r="G25" s="90"/>
      <c r="H25" s="90"/>
      <c r="I25" s="56"/>
      <c r="J25" s="56"/>
      <c r="K25" s="56"/>
      <c r="L25" s="56"/>
      <c r="M25" s="56"/>
      <c r="N25" s="56"/>
    </row>
    <row r="26" spans="1:14" s="201" customFormat="1" ht="12.75">
      <c r="A26" s="197">
        <v>854</v>
      </c>
      <c r="B26" s="197"/>
      <c r="C26" s="197"/>
      <c r="D26" s="197" t="s">
        <v>84</v>
      </c>
      <c r="E26" s="198">
        <f>SUM(E27:E30)/2</f>
        <v>2649</v>
      </c>
      <c r="F26" s="199">
        <f>SUM(F27:F30)/2</f>
        <v>3334</v>
      </c>
      <c r="G26" s="198">
        <f>SUM(G27:G30)/2</f>
        <v>3334</v>
      </c>
      <c r="H26" s="168">
        <f t="shared" si="0"/>
        <v>100</v>
      </c>
      <c r="I26" s="200"/>
      <c r="J26" s="200"/>
      <c r="K26" s="200"/>
      <c r="L26" s="200"/>
      <c r="M26" s="200"/>
      <c r="N26" s="200"/>
    </row>
    <row r="27" spans="1:14" s="153" customFormat="1" ht="15" customHeight="1">
      <c r="A27" s="170">
        <v>854</v>
      </c>
      <c r="B27" s="202">
        <v>85415</v>
      </c>
      <c r="C27" s="202"/>
      <c r="D27" s="197" t="s">
        <v>85</v>
      </c>
      <c r="E27" s="198">
        <f>SUM(E28)</f>
        <v>0</v>
      </c>
      <c r="F27" s="199">
        <f>SUM(F28)</f>
        <v>685</v>
      </c>
      <c r="G27" s="198">
        <f>SUM(G28)</f>
        <v>685</v>
      </c>
      <c r="H27" s="168">
        <f t="shared" si="0"/>
        <v>100</v>
      </c>
      <c r="I27" s="56"/>
      <c r="J27" s="56"/>
      <c r="K27" s="56"/>
      <c r="L27" s="56"/>
      <c r="M27" s="56"/>
      <c r="N27" s="56"/>
    </row>
    <row r="28" spans="1:14" s="108" customFormat="1" ht="30" customHeight="1">
      <c r="A28" s="173">
        <v>854</v>
      </c>
      <c r="B28" s="203">
        <v>85415</v>
      </c>
      <c r="C28" s="193">
        <v>213</v>
      </c>
      <c r="D28" s="188" t="s">
        <v>91</v>
      </c>
      <c r="E28" s="204">
        <v>0</v>
      </c>
      <c r="F28" s="205">
        <v>685</v>
      </c>
      <c r="G28" s="204">
        <v>685</v>
      </c>
      <c r="H28" s="164">
        <f t="shared" si="0"/>
        <v>100</v>
      </c>
      <c r="I28" s="194">
        <f>F28-E28</f>
        <v>685</v>
      </c>
      <c r="J28" s="19"/>
      <c r="K28" s="19"/>
      <c r="L28" s="19"/>
      <c r="M28" s="19"/>
      <c r="N28" s="19"/>
    </row>
    <row r="29" spans="1:14" s="153" customFormat="1" ht="15" customHeight="1">
      <c r="A29" s="170">
        <v>854</v>
      </c>
      <c r="B29" s="202">
        <v>85495</v>
      </c>
      <c r="C29" s="206"/>
      <c r="D29" s="197" t="s">
        <v>33</v>
      </c>
      <c r="E29" s="198">
        <f>SUM(E30)</f>
        <v>2649</v>
      </c>
      <c r="F29" s="199">
        <f>SUM(F30)</f>
        <v>2649</v>
      </c>
      <c r="G29" s="198">
        <f>SUM(G30)</f>
        <v>2649</v>
      </c>
      <c r="H29" s="168">
        <f t="shared" si="0"/>
        <v>100</v>
      </c>
      <c r="I29" s="56"/>
      <c r="J29" s="56"/>
      <c r="K29" s="56"/>
      <c r="L29" s="56"/>
      <c r="M29" s="56"/>
      <c r="N29" s="56"/>
    </row>
    <row r="30" spans="1:14" s="108" customFormat="1" ht="30" customHeight="1">
      <c r="A30" s="161">
        <v>854</v>
      </c>
      <c r="B30" s="203">
        <v>85495</v>
      </c>
      <c r="C30" s="193">
        <v>213</v>
      </c>
      <c r="D30" s="188" t="s">
        <v>91</v>
      </c>
      <c r="E30" s="204">
        <v>2649</v>
      </c>
      <c r="F30" s="205">
        <v>2649</v>
      </c>
      <c r="G30" s="204">
        <v>2649</v>
      </c>
      <c r="H30" s="164">
        <f t="shared" si="0"/>
        <v>100</v>
      </c>
      <c r="I30" s="19"/>
      <c r="J30" s="19"/>
      <c r="K30" s="19"/>
      <c r="L30" s="19"/>
      <c r="M30" s="19"/>
      <c r="N30" s="19"/>
    </row>
    <row r="31" spans="1:14" s="153" customFormat="1" ht="12.75">
      <c r="A31"/>
      <c r="B31"/>
      <c r="C31"/>
      <c r="D31" s="2"/>
      <c r="E31" s="3"/>
      <c r="F31" s="4"/>
      <c r="G31" s="3"/>
      <c r="H31" s="4"/>
      <c r="I31" s="56"/>
      <c r="J31" s="56"/>
      <c r="K31" s="56"/>
      <c r="L31" s="56"/>
      <c r="M31" s="56"/>
      <c r="N31" s="56"/>
    </row>
    <row r="32" spans="1:14" s="108" customFormat="1" ht="12.75">
      <c r="A32"/>
      <c r="B32"/>
      <c r="C32"/>
      <c r="D32" s="2"/>
      <c r="E32" s="3"/>
      <c r="F32" s="4"/>
      <c r="G32" s="3"/>
      <c r="H32" s="4"/>
      <c r="I32" s="19"/>
      <c r="J32" s="19"/>
      <c r="K32" s="19"/>
      <c r="L32" s="19"/>
      <c r="M32" s="19"/>
      <c r="N32" s="19"/>
    </row>
    <row r="33" spans="1:14" s="153" customFormat="1" ht="12.75">
      <c r="A33"/>
      <c r="B33"/>
      <c r="C33"/>
      <c r="D33" s="2"/>
      <c r="E33" s="3"/>
      <c r="F33" s="4"/>
      <c r="G33" s="3"/>
      <c r="H33" s="4"/>
      <c r="I33" s="56"/>
      <c r="J33" s="56"/>
      <c r="K33" s="56"/>
      <c r="L33" s="56"/>
      <c r="M33" s="56"/>
      <c r="N33" s="56"/>
    </row>
    <row r="34" spans="1:14" s="108" customFormat="1" ht="12.75">
      <c r="A34"/>
      <c r="B34"/>
      <c r="C34"/>
      <c r="D34" s="2"/>
      <c r="E34" s="3"/>
      <c r="F34" s="4"/>
      <c r="G34" s="3"/>
      <c r="H34" s="4"/>
      <c r="I34" s="19"/>
      <c r="J34" s="19"/>
      <c r="K34" s="19"/>
      <c r="L34" s="19"/>
      <c r="M34" s="19"/>
      <c r="N34" s="19"/>
    </row>
    <row r="35" spans="1:14" s="153" customFormat="1" ht="12.75">
      <c r="A35"/>
      <c r="B35"/>
      <c r="C35"/>
      <c r="D35" s="2"/>
      <c r="E35" s="3"/>
      <c r="F35" s="4"/>
      <c r="G35" s="3"/>
      <c r="H35" s="4"/>
      <c r="I35" s="56"/>
      <c r="J35" s="56"/>
      <c r="K35" s="56"/>
      <c r="L35" s="56"/>
      <c r="M35" s="56"/>
      <c r="N35" s="56"/>
    </row>
    <row r="36" spans="1:14" s="108" customFormat="1" ht="12.75">
      <c r="A36"/>
      <c r="B36"/>
      <c r="C36"/>
      <c r="D36" s="2"/>
      <c r="E36" s="3"/>
      <c r="F36" s="4"/>
      <c r="G36" s="3"/>
      <c r="H36" s="4"/>
      <c r="I36" s="19"/>
      <c r="J36" s="19"/>
      <c r="K36" s="19"/>
      <c r="L36" s="19"/>
      <c r="M36" s="19"/>
      <c r="N36" s="19"/>
    </row>
    <row r="37" spans="1:14" s="108" customFormat="1" ht="12.75">
      <c r="A37"/>
      <c r="B37"/>
      <c r="C37"/>
      <c r="D37" s="2"/>
      <c r="E37" s="3"/>
      <c r="F37" s="4"/>
      <c r="G37" s="3"/>
      <c r="H37" s="4"/>
      <c r="I37" s="19"/>
      <c r="J37" s="19"/>
      <c r="K37" s="19"/>
      <c r="L37" s="19"/>
      <c r="M37" s="19"/>
      <c r="N37" s="19"/>
    </row>
    <row r="38" spans="1:14" s="108" customFormat="1" ht="12.75">
      <c r="A38"/>
      <c r="B38"/>
      <c r="C38"/>
      <c r="D38" s="2"/>
      <c r="E38" s="3"/>
      <c r="F38" s="4"/>
      <c r="G38" s="3"/>
      <c r="H38" s="4"/>
      <c r="I38" s="19"/>
      <c r="J38" s="19"/>
      <c r="K38" s="19"/>
      <c r="L38" s="19"/>
      <c r="M38" s="19"/>
      <c r="N38" s="19"/>
    </row>
    <row r="39" spans="1:14" s="153" customFormat="1" ht="12.75">
      <c r="A39"/>
      <c r="B39"/>
      <c r="C39"/>
      <c r="D39" s="2"/>
      <c r="E39" s="3"/>
      <c r="F39" s="4"/>
      <c r="G39" s="3"/>
      <c r="H39" s="4"/>
      <c r="I39" s="56"/>
      <c r="J39" s="56"/>
      <c r="K39" s="56"/>
      <c r="L39" s="56"/>
      <c r="M39" s="56"/>
      <c r="N39" s="56"/>
    </row>
    <row r="40" spans="1:14" s="108" customFormat="1" ht="12.75">
      <c r="A40"/>
      <c r="B40"/>
      <c r="C40"/>
      <c r="D40" s="2"/>
      <c r="E40" s="3"/>
      <c r="F40" s="4"/>
      <c r="G40" s="3"/>
      <c r="H40" s="4"/>
      <c r="I40" s="19"/>
      <c r="J40" s="19"/>
      <c r="K40" s="19"/>
      <c r="L40" s="19"/>
      <c r="M40" s="19"/>
      <c r="N40" s="19"/>
    </row>
    <row r="41" spans="1:14" s="153" customFormat="1" ht="12.75">
      <c r="A41"/>
      <c r="B41"/>
      <c r="C41"/>
      <c r="D41" s="2"/>
      <c r="E41" s="3"/>
      <c r="F41" s="4"/>
      <c r="G41" s="3"/>
      <c r="H41" s="4"/>
      <c r="I41" s="56"/>
      <c r="J41" s="56"/>
      <c r="K41" s="56"/>
      <c r="L41" s="56"/>
      <c r="M41" s="56"/>
      <c r="N41" s="56"/>
    </row>
    <row r="42" spans="1:14" s="108" customFormat="1" ht="12.75">
      <c r="A42"/>
      <c r="B42"/>
      <c r="C42"/>
      <c r="D42" s="2"/>
      <c r="E42" s="3"/>
      <c r="F42" s="4"/>
      <c r="G42" s="3"/>
      <c r="H42" s="4"/>
      <c r="I42" s="19"/>
      <c r="J42" s="19"/>
      <c r="K42" s="19"/>
      <c r="L42" s="19"/>
      <c r="M42" s="19"/>
      <c r="N42" s="19"/>
    </row>
    <row r="43" spans="1:14" s="153" customFormat="1" ht="12.75">
      <c r="A43"/>
      <c r="B43"/>
      <c r="C43"/>
      <c r="D43" s="2"/>
      <c r="E43" s="3"/>
      <c r="F43" s="4"/>
      <c r="G43" s="3"/>
      <c r="H43" s="4"/>
      <c r="I43" s="56"/>
      <c r="J43" s="56"/>
      <c r="K43" s="56"/>
      <c r="L43" s="56"/>
      <c r="M43" s="56"/>
      <c r="N43" s="56"/>
    </row>
    <row r="44" spans="1:14" s="108" customFormat="1" ht="12.75">
      <c r="A44"/>
      <c r="B44"/>
      <c r="C44"/>
      <c r="D44" s="2"/>
      <c r="E44" s="3"/>
      <c r="F44" s="4"/>
      <c r="G44" s="3"/>
      <c r="H44" s="4"/>
      <c r="I44" s="19"/>
      <c r="J44" s="19"/>
      <c r="K44" s="19"/>
      <c r="L44" s="19"/>
      <c r="M44" s="19"/>
      <c r="N44" s="19"/>
    </row>
    <row r="45" spans="1:14" s="153" customFormat="1" ht="12.75">
      <c r="A45"/>
      <c r="B45"/>
      <c r="C45"/>
      <c r="D45" s="2"/>
      <c r="E45" s="3"/>
      <c r="F45" s="4"/>
      <c r="G45" s="3"/>
      <c r="H45" s="4"/>
      <c r="I45" s="56"/>
      <c r="J45" s="56"/>
      <c r="K45" s="56"/>
      <c r="L45" s="56"/>
      <c r="M45" s="56"/>
      <c r="N45" s="56"/>
    </row>
    <row r="46" spans="1:14" s="108" customFormat="1" ht="12.75">
      <c r="A46"/>
      <c r="B46"/>
      <c r="C46"/>
      <c r="D46" s="2"/>
      <c r="E46" s="3"/>
      <c r="F46" s="4"/>
      <c r="G46" s="3"/>
      <c r="H46" s="4"/>
      <c r="I46" s="19"/>
      <c r="J46" s="19"/>
      <c r="K46" s="19"/>
      <c r="L46" s="19"/>
      <c r="M46" s="19"/>
      <c r="N46" s="19"/>
    </row>
    <row r="47" spans="1:14" s="153" customFormat="1" ht="12.75">
      <c r="A47"/>
      <c r="B47"/>
      <c r="C47"/>
      <c r="D47" s="2"/>
      <c r="E47" s="3"/>
      <c r="F47" s="4"/>
      <c r="G47" s="3"/>
      <c r="H47" s="4"/>
      <c r="I47" s="56"/>
      <c r="J47" s="56"/>
      <c r="K47" s="56"/>
      <c r="L47" s="56"/>
      <c r="M47" s="56"/>
      <c r="N47" s="56"/>
    </row>
    <row r="48" spans="1:14" s="108" customFormat="1" ht="12.75">
      <c r="A48"/>
      <c r="B48"/>
      <c r="C48"/>
      <c r="D48" s="2"/>
      <c r="E48" s="3"/>
      <c r="F48" s="4"/>
      <c r="G48" s="3"/>
      <c r="H48" s="4"/>
      <c r="I48" s="19"/>
      <c r="J48" s="19"/>
      <c r="K48" s="19"/>
      <c r="L48" s="19"/>
      <c r="M48" s="19"/>
      <c r="N48" s="19"/>
    </row>
    <row r="49" spans="1:14" s="153" customFormat="1" ht="12.75">
      <c r="A49"/>
      <c r="B49"/>
      <c r="C49"/>
      <c r="D49" s="2"/>
      <c r="E49" s="3"/>
      <c r="F49" s="4"/>
      <c r="G49" s="3"/>
      <c r="H49" s="4"/>
      <c r="I49" s="56"/>
      <c r="J49" s="56"/>
      <c r="K49" s="56"/>
      <c r="L49" s="56"/>
      <c r="M49" s="56"/>
      <c r="N49" s="56"/>
    </row>
    <row r="50" spans="1:14" s="108" customFormat="1" ht="12.75">
      <c r="A50"/>
      <c r="B50"/>
      <c r="C50"/>
      <c r="D50" s="2"/>
      <c r="E50" s="3"/>
      <c r="F50" s="4"/>
      <c r="G50" s="3"/>
      <c r="H50" s="4"/>
      <c r="I50" s="19"/>
      <c r="J50" s="19"/>
      <c r="K50" s="19"/>
      <c r="L50" s="19"/>
      <c r="M50" s="19"/>
      <c r="N50" s="19"/>
    </row>
    <row r="51" spans="1:14" s="153" customFormat="1" ht="12.75">
      <c r="A51"/>
      <c r="B51"/>
      <c r="C51"/>
      <c r="D51" s="2"/>
      <c r="E51" s="3"/>
      <c r="F51" s="4"/>
      <c r="G51" s="3"/>
      <c r="H51" s="4"/>
      <c r="I51" s="56"/>
      <c r="J51" s="56"/>
      <c r="K51" s="56"/>
      <c r="L51" s="56"/>
      <c r="M51" s="56"/>
      <c r="N51" s="56"/>
    </row>
    <row r="52" spans="1:14" s="108" customFormat="1" ht="12.75">
      <c r="A52"/>
      <c r="B52"/>
      <c r="C52"/>
      <c r="D52" s="2"/>
      <c r="E52" s="3"/>
      <c r="F52" s="4"/>
      <c r="G52" s="3"/>
      <c r="H52" s="4"/>
      <c r="I52" s="19"/>
      <c r="J52" s="19"/>
      <c r="K52" s="19"/>
      <c r="L52" s="19"/>
      <c r="M52" s="19"/>
      <c r="N52" s="19"/>
    </row>
    <row r="53" spans="1:14" s="153" customFormat="1" ht="12.75">
      <c r="A53"/>
      <c r="B53"/>
      <c r="C53"/>
      <c r="D53" s="2"/>
      <c r="E53" s="3"/>
      <c r="F53" s="4"/>
      <c r="G53" s="3"/>
      <c r="H53" s="4"/>
      <c r="I53" s="56"/>
      <c r="J53" s="56"/>
      <c r="K53" s="56"/>
      <c r="L53" s="56"/>
      <c r="M53" s="56"/>
      <c r="N53" s="56"/>
    </row>
    <row r="54" spans="1:14" s="108" customFormat="1" ht="12.75">
      <c r="A54"/>
      <c r="B54"/>
      <c r="C54"/>
      <c r="D54" s="2"/>
      <c r="E54" s="3"/>
      <c r="F54" s="4"/>
      <c r="G54" s="3"/>
      <c r="H54" s="4"/>
      <c r="I54" s="19"/>
      <c r="J54" s="19"/>
      <c r="K54" s="19"/>
      <c r="L54" s="19"/>
      <c r="M54" s="19"/>
      <c r="N54" s="19"/>
    </row>
    <row r="55" spans="1:14" s="153" customFormat="1" ht="12.75">
      <c r="A55"/>
      <c r="B55"/>
      <c r="C55"/>
      <c r="D55" s="2"/>
      <c r="E55" s="3"/>
      <c r="F55" s="4"/>
      <c r="G55" s="3"/>
      <c r="H55" s="4"/>
      <c r="I55" s="56"/>
      <c r="J55" s="56"/>
      <c r="K55" s="56"/>
      <c r="L55" s="56"/>
      <c r="M55" s="56"/>
      <c r="N55" s="56"/>
    </row>
    <row r="56" spans="1:14" s="108" customFormat="1" ht="12.75">
      <c r="A56"/>
      <c r="B56"/>
      <c r="C56"/>
      <c r="D56" s="2"/>
      <c r="E56" s="3"/>
      <c r="F56" s="4"/>
      <c r="G56" s="3"/>
      <c r="H56" s="4"/>
      <c r="I56" s="19"/>
      <c r="J56" s="19"/>
      <c r="K56" s="19"/>
      <c r="L56" s="19"/>
      <c r="M56" s="19"/>
      <c r="N56" s="19"/>
    </row>
    <row r="57" spans="1:14" s="153" customFormat="1" ht="12.75">
      <c r="A57"/>
      <c r="B57"/>
      <c r="C57"/>
      <c r="D57" s="2"/>
      <c r="E57" s="3"/>
      <c r="F57" s="4"/>
      <c r="G57" s="3"/>
      <c r="H57" s="4"/>
      <c r="I57" s="56"/>
      <c r="J57" s="56"/>
      <c r="K57" s="56"/>
      <c r="L57" s="56"/>
      <c r="M57" s="56"/>
      <c r="N57" s="56"/>
    </row>
    <row r="58" spans="1:14" s="108" customFormat="1" ht="12.75">
      <c r="A58"/>
      <c r="B58"/>
      <c r="C58"/>
      <c r="D58" s="2"/>
      <c r="E58" s="3"/>
      <c r="F58" s="4"/>
      <c r="G58" s="3"/>
      <c r="H58" s="4"/>
      <c r="I58" s="19"/>
      <c r="J58" s="19"/>
      <c r="K58" s="19"/>
      <c r="L58" s="19"/>
      <c r="M58" s="19"/>
      <c r="N58" s="19"/>
    </row>
    <row r="59" spans="1:14" s="153" customFormat="1" ht="12.75">
      <c r="A59"/>
      <c r="B59"/>
      <c r="C59"/>
      <c r="D59" s="2"/>
      <c r="E59" s="3"/>
      <c r="F59" s="4"/>
      <c r="G59" s="3"/>
      <c r="H59" s="4"/>
      <c r="I59" s="56"/>
      <c r="J59" s="56"/>
      <c r="K59" s="56"/>
      <c r="L59" s="56"/>
      <c r="M59" s="56"/>
      <c r="N59" s="56"/>
    </row>
    <row r="60" spans="1:14" s="108" customFormat="1" ht="12.75">
      <c r="A60"/>
      <c r="B60"/>
      <c r="C60"/>
      <c r="D60" s="2"/>
      <c r="E60" s="3"/>
      <c r="F60" s="4"/>
      <c r="G60" s="3"/>
      <c r="H60" s="4"/>
      <c r="I60" s="19"/>
      <c r="J60" s="19"/>
      <c r="K60" s="19"/>
      <c r="L60" s="19"/>
      <c r="M60" s="19"/>
      <c r="N60" s="19"/>
    </row>
    <row r="61" spans="1:14" s="153" customFormat="1" ht="12.75">
      <c r="A61"/>
      <c r="B61"/>
      <c r="C61"/>
      <c r="D61" s="2"/>
      <c r="E61" s="3"/>
      <c r="F61" s="4"/>
      <c r="G61" s="3"/>
      <c r="H61" s="4"/>
      <c r="I61" s="56"/>
      <c r="J61" s="56"/>
      <c r="K61" s="56"/>
      <c r="L61" s="56"/>
      <c r="M61" s="56"/>
      <c r="N61" s="56"/>
    </row>
    <row r="62" spans="1:14" s="153" customFormat="1" ht="12.75">
      <c r="A62"/>
      <c r="B62"/>
      <c r="C62"/>
      <c r="D62" s="2"/>
      <c r="E62" s="3"/>
      <c r="F62" s="4"/>
      <c r="G62" s="3"/>
      <c r="H62" s="4"/>
      <c r="I62" s="56"/>
      <c r="J62" s="56"/>
      <c r="K62" s="56"/>
      <c r="L62" s="56"/>
      <c r="M62" s="56"/>
      <c r="N62" s="56"/>
    </row>
    <row r="63" spans="1:14" s="108" customFormat="1" ht="12.75">
      <c r="A63"/>
      <c r="B63"/>
      <c r="C63"/>
      <c r="D63" s="2"/>
      <c r="E63" s="3"/>
      <c r="F63" s="4"/>
      <c r="G63" s="3"/>
      <c r="H63" s="4"/>
      <c r="I63" s="19"/>
      <c r="J63" s="19"/>
      <c r="K63" s="19"/>
      <c r="L63" s="19"/>
      <c r="M63" s="19"/>
      <c r="N63" s="19"/>
    </row>
    <row r="64" spans="1:14" s="153" customFormat="1" ht="12.75">
      <c r="A64"/>
      <c r="B64"/>
      <c r="C64"/>
      <c r="D64" s="2"/>
      <c r="E64" s="3"/>
      <c r="F64" s="4"/>
      <c r="G64" s="3"/>
      <c r="H64" s="4"/>
      <c r="I64" s="56"/>
      <c r="J64" s="56"/>
      <c r="K64" s="56"/>
      <c r="L64" s="56"/>
      <c r="M64" s="56"/>
      <c r="N64" s="56"/>
    </row>
    <row r="65" spans="1:14" s="153" customFormat="1" ht="12.75">
      <c r="A65"/>
      <c r="B65"/>
      <c r="C65"/>
      <c r="D65" s="2"/>
      <c r="E65" s="3"/>
      <c r="F65" s="4"/>
      <c r="G65" s="3"/>
      <c r="H65" s="4"/>
      <c r="I65" s="56"/>
      <c r="J65" s="56"/>
      <c r="K65" s="56"/>
      <c r="L65" s="56"/>
      <c r="M65" s="56"/>
      <c r="N65" s="56"/>
    </row>
    <row r="66" spans="1:14" s="108" customFormat="1" ht="12.75">
      <c r="A66"/>
      <c r="B66"/>
      <c r="C66"/>
      <c r="D66" s="2"/>
      <c r="E66" s="3"/>
      <c r="F66" s="4"/>
      <c r="G66" s="3"/>
      <c r="H66" s="4"/>
      <c r="I66" s="19"/>
      <c r="J66" s="19"/>
      <c r="K66" s="19"/>
      <c r="L66" s="19"/>
      <c r="M66" s="19"/>
      <c r="N66" s="19"/>
    </row>
    <row r="67" spans="1:14" s="153" customFormat="1" ht="12.75">
      <c r="A67"/>
      <c r="B67"/>
      <c r="C67"/>
      <c r="D67" s="2"/>
      <c r="E67" s="3"/>
      <c r="F67" s="4"/>
      <c r="G67" s="3"/>
      <c r="H67" s="4"/>
      <c r="I67" s="56"/>
      <c r="J67" s="56"/>
      <c r="K67" s="56"/>
      <c r="L67" s="56"/>
      <c r="M67" s="56"/>
      <c r="N67" s="56"/>
    </row>
    <row r="68" spans="1:14" s="108" customFormat="1" ht="12.75">
      <c r="A68"/>
      <c r="B68"/>
      <c r="C68"/>
      <c r="D68" s="2"/>
      <c r="E68" s="3"/>
      <c r="F68" s="4"/>
      <c r="G68" s="3"/>
      <c r="H68" s="4"/>
      <c r="I68" s="19"/>
      <c r="J68" s="19"/>
      <c r="K68" s="19"/>
      <c r="L68" s="19"/>
      <c r="M68" s="19"/>
      <c r="N68" s="19"/>
    </row>
    <row r="69" spans="1:14" s="153" customFormat="1" ht="12.75">
      <c r="A69"/>
      <c r="B69"/>
      <c r="C69"/>
      <c r="D69" s="2"/>
      <c r="E69" s="3"/>
      <c r="F69" s="4"/>
      <c r="G69" s="3"/>
      <c r="H69" s="4"/>
      <c r="I69" s="56"/>
      <c r="J69" s="56"/>
      <c r="K69" s="56"/>
      <c r="L69" s="56"/>
      <c r="M69" s="56"/>
      <c r="N69" s="56"/>
    </row>
    <row r="70" spans="1:14" s="108" customFormat="1" ht="12.75">
      <c r="A70"/>
      <c r="B70"/>
      <c r="C70"/>
      <c r="D70" s="2"/>
      <c r="E70" s="3"/>
      <c r="F70" s="4"/>
      <c r="G70" s="3"/>
      <c r="H70" s="4"/>
      <c r="I70" s="19"/>
      <c r="J70" s="19"/>
      <c r="K70" s="19"/>
      <c r="L70" s="19"/>
      <c r="M70" s="19"/>
      <c r="N70" s="19"/>
    </row>
    <row r="71" spans="1:14" s="153" customFormat="1" ht="12.75">
      <c r="A71"/>
      <c r="B71"/>
      <c r="C71"/>
      <c r="D71" s="2"/>
      <c r="E71" s="3"/>
      <c r="F71" s="4"/>
      <c r="G71" s="3"/>
      <c r="H71" s="4"/>
      <c r="I71" s="56"/>
      <c r="J71" s="56"/>
      <c r="K71" s="56"/>
      <c r="L71" s="56"/>
      <c r="M71" s="56"/>
      <c r="N71" s="56"/>
    </row>
    <row r="72" spans="1:14" s="108" customFormat="1" ht="12.75">
      <c r="A72"/>
      <c r="B72"/>
      <c r="C72"/>
      <c r="D72" s="2"/>
      <c r="E72" s="3"/>
      <c r="F72" s="4"/>
      <c r="G72" s="3"/>
      <c r="H72" s="4"/>
      <c r="I72" s="19"/>
      <c r="J72" s="19"/>
      <c r="K72" s="19"/>
      <c r="L72" s="19"/>
      <c r="M72" s="19"/>
      <c r="N72" s="19"/>
    </row>
    <row r="73" spans="1:14" s="153" customFormat="1" ht="12.75">
      <c r="A73"/>
      <c r="B73"/>
      <c r="C73"/>
      <c r="D73" s="2"/>
      <c r="E73" s="3"/>
      <c r="F73" s="4"/>
      <c r="G73" s="3"/>
      <c r="H73" s="4"/>
      <c r="I73" s="56"/>
      <c r="J73" s="56"/>
      <c r="K73" s="56"/>
      <c r="L73" s="56"/>
      <c r="M73" s="56"/>
      <c r="N73" s="56"/>
    </row>
    <row r="74" spans="1:14" s="108" customFormat="1" ht="12.75">
      <c r="A74"/>
      <c r="B74"/>
      <c r="C74"/>
      <c r="D74" s="2"/>
      <c r="E74" s="3"/>
      <c r="F74" s="4"/>
      <c r="G74" s="3"/>
      <c r="H74" s="4"/>
      <c r="I74" s="19"/>
      <c r="J74" s="19"/>
      <c r="K74" s="19"/>
      <c r="L74" s="19"/>
      <c r="M74" s="19"/>
      <c r="N74" s="19"/>
    </row>
    <row r="75" spans="1:14" s="153" customFormat="1" ht="12.75">
      <c r="A75"/>
      <c r="B75"/>
      <c r="C75"/>
      <c r="D75" s="2"/>
      <c r="E75" s="3"/>
      <c r="F75" s="4"/>
      <c r="G75" s="3"/>
      <c r="H75" s="4"/>
      <c r="I75" s="56"/>
      <c r="J75" s="56"/>
      <c r="K75" s="56"/>
      <c r="L75" s="56"/>
      <c r="M75" s="56"/>
      <c r="N75" s="56"/>
    </row>
    <row r="76" spans="1:14" s="108" customFormat="1" ht="12.75">
      <c r="A76"/>
      <c r="B76"/>
      <c r="C76"/>
      <c r="D76" s="2"/>
      <c r="E76" s="3"/>
      <c r="F76" s="4"/>
      <c r="G76" s="3"/>
      <c r="H76" s="4"/>
      <c r="I76" s="19"/>
      <c r="J76" s="19"/>
      <c r="K76" s="19"/>
      <c r="L76" s="19"/>
      <c r="M76" s="19"/>
      <c r="N76" s="19"/>
    </row>
    <row r="77" spans="1:14" s="153" customFormat="1" ht="12.75">
      <c r="A77"/>
      <c r="B77"/>
      <c r="C77"/>
      <c r="D77" s="2"/>
      <c r="E77" s="3"/>
      <c r="F77" s="4"/>
      <c r="G77" s="3"/>
      <c r="H77" s="4"/>
      <c r="I77" s="56"/>
      <c r="J77" s="56"/>
      <c r="K77" s="56"/>
      <c r="L77" s="56"/>
      <c r="M77" s="56"/>
      <c r="N77" s="56"/>
    </row>
    <row r="78" spans="1:14" s="108" customFormat="1" ht="12.75">
      <c r="A78"/>
      <c r="B78"/>
      <c r="C78"/>
      <c r="D78" s="2"/>
      <c r="E78" s="3"/>
      <c r="F78" s="4"/>
      <c r="G78" s="3"/>
      <c r="H78" s="4"/>
      <c r="I78" s="19"/>
      <c r="J78" s="19"/>
      <c r="K78" s="19"/>
      <c r="L78" s="19"/>
      <c r="M78" s="19"/>
      <c r="N78" s="19"/>
    </row>
    <row r="79" spans="1:14" s="153" customFormat="1" ht="12.75">
      <c r="A79"/>
      <c r="B79"/>
      <c r="C79"/>
      <c r="D79" s="2"/>
      <c r="E79" s="3"/>
      <c r="F79" s="4"/>
      <c r="G79" s="3"/>
      <c r="H79" s="4"/>
      <c r="I79" s="56"/>
      <c r="J79" s="56"/>
      <c r="K79" s="56"/>
      <c r="L79" s="56"/>
      <c r="M79" s="56"/>
      <c r="N79" s="56"/>
    </row>
    <row r="80" spans="1:14" s="108" customFormat="1" ht="12.75">
      <c r="A80"/>
      <c r="B80"/>
      <c r="C80"/>
      <c r="D80" s="2"/>
      <c r="E80" s="3"/>
      <c r="F80" s="4"/>
      <c r="G80" s="3"/>
      <c r="H80" s="4"/>
      <c r="I80" s="19"/>
      <c r="J80" s="19"/>
      <c r="K80" s="19"/>
      <c r="L80" s="19"/>
      <c r="M80" s="19"/>
      <c r="N80" s="19"/>
    </row>
    <row r="81" spans="1:14" s="153" customFormat="1" ht="12.75">
      <c r="A81"/>
      <c r="B81"/>
      <c r="C81"/>
      <c r="D81" s="2"/>
      <c r="E81" s="3"/>
      <c r="F81" s="4"/>
      <c r="G81" s="3"/>
      <c r="H81" s="4"/>
      <c r="I81" s="56"/>
      <c r="J81" s="56"/>
      <c r="K81" s="56"/>
      <c r="L81" s="56"/>
      <c r="M81" s="56"/>
      <c r="N81" s="56"/>
    </row>
    <row r="82" spans="1:14" s="108" customFormat="1" ht="12.75">
      <c r="A82"/>
      <c r="B82"/>
      <c r="C82"/>
      <c r="D82" s="2"/>
      <c r="E82" s="3"/>
      <c r="F82" s="4"/>
      <c r="G82" s="3"/>
      <c r="H82" s="4"/>
      <c r="I82" s="19"/>
      <c r="J82" s="19"/>
      <c r="K82" s="19"/>
      <c r="L82" s="19"/>
      <c r="M82" s="19"/>
      <c r="N82" s="19"/>
    </row>
    <row r="83" spans="1:14" s="108" customFormat="1" ht="12.75">
      <c r="A83"/>
      <c r="B83"/>
      <c r="C83"/>
      <c r="D83" s="2"/>
      <c r="E83" s="3"/>
      <c r="F83" s="4"/>
      <c r="G83" s="3"/>
      <c r="H83" s="4"/>
      <c r="I83" s="19"/>
      <c r="J83" s="19"/>
      <c r="K83" s="19"/>
      <c r="L83" s="19"/>
      <c r="M83" s="19"/>
      <c r="N83" s="19"/>
    </row>
    <row r="84" spans="1:14" s="108" customFormat="1" ht="12.75">
      <c r="A84"/>
      <c r="B84"/>
      <c r="C84"/>
      <c r="D84" s="2"/>
      <c r="E84" s="3"/>
      <c r="F84" s="4"/>
      <c r="G84" s="3"/>
      <c r="H84" s="4"/>
      <c r="I84" s="19"/>
      <c r="J84" s="19"/>
      <c r="K84" s="19"/>
      <c r="L84" s="19"/>
      <c r="M84" s="19"/>
      <c r="N84" s="19"/>
    </row>
    <row r="85" spans="1:14" s="108" customFormat="1" ht="12.75">
      <c r="A85"/>
      <c r="B85"/>
      <c r="C85"/>
      <c r="D85" s="2"/>
      <c r="E85" s="3"/>
      <c r="F85" s="4"/>
      <c r="G85" s="3"/>
      <c r="H85" s="4"/>
      <c r="I85" s="19"/>
      <c r="J85" s="19"/>
      <c r="K85" s="19"/>
      <c r="L85" s="19"/>
      <c r="M85" s="19"/>
      <c r="N85" s="19"/>
    </row>
  </sheetData>
  <sheetProtection selectLockedCells="1" selectUnlockedCells="1"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A4:D4"/>
    <mergeCell ref="A5:H5"/>
    <mergeCell ref="A9:H9"/>
    <mergeCell ref="A13:H13"/>
    <mergeCell ref="A25:H25"/>
  </mergeCells>
  <printOptions/>
  <pageMargins left="0.5701388888888889" right="0.4097222222222222" top="0.4722222222222222" bottom="0.39375" header="0.5118055555555555" footer="0.5118055555555555"/>
  <pageSetup horizontalDpi="300" verticalDpi="300" orientation="landscape" paperSize="9"/>
  <rowBreaks count="1" manualBreakCount="1">
    <brk id="2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Opisówka 2002</dc:title>
  <dc:subject>Zał. 5,6,7</dc:subject>
  <dc:creator>Lidia Łazarczyk</dc:creator>
  <cp:keywords/>
  <dc:description/>
  <cp:lastModifiedBy>Monika Kobielska</cp:lastModifiedBy>
  <cp:lastPrinted>2003-08-19T12:16:42Z</cp:lastPrinted>
  <dcterms:created xsi:type="dcterms:W3CDTF">2000-09-27T10:14:28Z</dcterms:created>
  <dcterms:modified xsi:type="dcterms:W3CDTF">2003-10-01T09:42:37Z</dcterms:modified>
  <cp:category/>
  <cp:version/>
  <cp:contentType/>
  <cp:contentStatus/>
</cp:coreProperties>
</file>