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1" activeTab="1"/>
  </bookViews>
  <sheets>
    <sheet name="Zał. Nr 8" sheetId="1" r:id="rId1"/>
    <sheet name="Zał. Nr 9" sheetId="2" r:id="rId2"/>
  </sheets>
  <externalReferences>
    <externalReference r:id="rId5"/>
  </externalReferences>
  <definedNames>
    <definedName name="_xlnm.Print_Area" localSheetId="1">'Zał. Nr 9'!$A$1:$L$21</definedName>
  </definedNames>
  <calcPr fullCalcOnLoad="1"/>
</workbook>
</file>

<file path=xl/sharedStrings.xml><?xml version="1.0" encoding="utf-8"?>
<sst xmlns="http://schemas.openxmlformats.org/spreadsheetml/2006/main" count="191" uniqueCount="169">
  <si>
    <t xml:space="preserve">Załącznik nr 8 
</t>
  </si>
  <si>
    <t>WYDATKI  I  ROZCHODY  BUDŻETU  SAMORZĄDOWEGO</t>
  </si>
  <si>
    <t>MIASTA MYSŁOWICE</t>
  </si>
  <si>
    <t>na 30.06.2003  roku</t>
  </si>
  <si>
    <t>wg działów i rozdziałów klasyfikacji budżetowej</t>
  </si>
  <si>
    <t>Dział</t>
  </si>
  <si>
    <t>Rozdział</t>
  </si>
  <si>
    <t>W y s z c z e g ó l n i e n i e</t>
  </si>
  <si>
    <t>Plan
wg URM 
z 27.12.02 r.</t>
  </si>
  <si>
    <t>w tym</t>
  </si>
  <si>
    <r>
      <t xml:space="preserve">Plan po 
zmianach 
na </t>
    </r>
    <r>
      <rPr>
        <sz val="11"/>
        <rFont val="Arial"/>
        <family val="2"/>
      </rPr>
      <t>30.06.2003 r.</t>
    </r>
  </si>
  <si>
    <t>Zaangażowanie 
na 
30.06.2003 r.</t>
  </si>
  <si>
    <t>Wykonanie
 na 
30.06.03 r.</t>
  </si>
  <si>
    <t>w tym: 
wydatki majątkowe</t>
  </si>
  <si>
    <t>Płace
 i  pochodne</t>
  </si>
  <si>
    <t>Wydatki bieżące</t>
  </si>
  <si>
    <t>Wydatki inwestycyjne</t>
  </si>
  <si>
    <t>Dotacje podmiotowe / przedmiotowe</t>
  </si>
  <si>
    <t>010</t>
  </si>
  <si>
    <t>Rolnictwo i łowiectwo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</si>
  <si>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</si>
  <si>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</si>
  <si>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</si>
  <si>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</si>
  <si>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01095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</si>
  <si>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</si>
  <si>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</si>
  <si>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</si>
  <si>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</si>
  <si>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</si>
  <si>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</si>
  <si>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</si>
  <si>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050</t>
  </si>
  <si>
    <t>Rybołówstwo i rybactwo</t>
  </si>
  <si>
    <t>05002</t>
  </si>
  <si>
    <t>Rybactwo</t>
  </si>
  <si>
    <t>600</t>
  </si>
  <si>
    <t>Transport i łączność</t>
  </si>
  <si>
    <t>Lokalny transport zbiorowy</t>
  </si>
  <si>
    <t>Drogi publiczne w miastach na prawach powiatu</t>
  </si>
  <si>
    <t>Drogi publiczne gminne</t>
  </si>
  <si>
    <t>630</t>
  </si>
  <si>
    <t>Turystyka</t>
  </si>
  <si>
    <t>Zadania w zakresie upowszechniania turystyki</t>
  </si>
  <si>
    <t>700</t>
  </si>
  <si>
    <t>Gospodarka mieszkaniowa</t>
  </si>
  <si>
    <t>Zakłady gospodarki mieszkaniowej</t>
  </si>
  <si>
    <t>Gospodarka gruntami i nieruchomościami</t>
  </si>
  <si>
    <t>710</t>
  </si>
  <si>
    <t>Działalność usługowa</t>
  </si>
  <si>
    <t>Jednostki organizacji i nadzoru inwestycyjnego</t>
  </si>
  <si>
    <t>Plany zagospodarowania przestrzennego</t>
  </si>
  <si>
    <t>Opracowania geodezyjne i kartograficzne</t>
  </si>
  <si>
    <t>Nadzór budowlany</t>
  </si>
  <si>
    <t>Cmentarze</t>
  </si>
  <si>
    <t>750</t>
  </si>
  <si>
    <t>Administracja publiczna</t>
  </si>
  <si>
    <t>Starostwa powiatowe</t>
  </si>
  <si>
    <t>Rady gmin (miast i miast na prawach powiatu)</t>
  </si>
  <si>
    <t>Urzędy gmin (miast i miast na prawach powiatu)</t>
  </si>
  <si>
    <t>Pobór podatków, opłat i niepodatkowych należności budżetowych</t>
  </si>
  <si>
    <t>Bezpieczeństwo publiczne i ochrona przeciwpożarowa</t>
  </si>
  <si>
    <t>Komendy powiatowe Policji</t>
  </si>
  <si>
    <t>Komendy powiatowe Państwowej Straży Pożarnej</t>
  </si>
  <si>
    <t>Ochotnicze straże pożarne</t>
  </si>
  <si>
    <t>Obrona cywilna</t>
  </si>
  <si>
    <t>Straż Miejska</t>
  </si>
  <si>
    <t>Obsługa długu publicznego</t>
  </si>
  <si>
    <t>Obsługa papierów wartościowych, kredytów i pożyczek j.s.t.</t>
  </si>
  <si>
    <t>Różne rozliczenia</t>
  </si>
  <si>
    <t>Różne rozliczenia finansowe</t>
  </si>
  <si>
    <t>Rezerwy ogólne i celowe</t>
  </si>
  <si>
    <t>801</t>
  </si>
  <si>
    <t>Oświata i wychowanie</t>
  </si>
  <si>
    <t>Szkoły podstawowe</t>
  </si>
  <si>
    <t>Szkoły podstawowe specjalne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</si>
  <si>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</si>
  <si>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</si>
  <si>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</si>
  <si>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</si>
  <si>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</si>
  <si>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</si>
  <si>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</si>
  <si>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</si>
  <si>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</si>
  <si>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Komisje egzaminacyjne</t>
  </si>
  <si>
    <t>Dokształcanie i doskonalenie nauczycieli</t>
  </si>
  <si>
    <t>851</t>
  </si>
  <si>
    <t>Ochrona zdrowia</t>
  </si>
  <si>
    <t>Szpitale ogólne</t>
  </si>
  <si>
    <t>Zakłady opiekuńczo-lecznicze i pielęgnacyjno-opiekuńcze</t>
  </si>
  <si>
    <t>Lecznictwo ambulatoryjne</t>
  </si>
  <si>
    <t>Przeciwdziałanie alkoholizmowi</t>
  </si>
  <si>
    <t>Izby wytrzeźwień</t>
  </si>
  <si>
    <t>853</t>
  </si>
  <si>
    <t>Opieka społeczna</t>
  </si>
  <si>
    <t>Placówki opiekuńczo-wychowawcze</t>
  </si>
  <si>
    <t>Domy pomocy społecznej</t>
  </si>
  <si>
    <t>Ośrodki wsparcia</t>
  </si>
  <si>
    <t>Rodziny zastępcze</t>
  </si>
  <si>
    <t>Żłobki</t>
  </si>
  <si>
    <t>Zasiłki i pomoc w naturze oraz składki na ubezpieczenia społeczne</t>
  </si>
  <si>
    <t>Dodatki mieszkaniowe</t>
  </si>
  <si>
    <t>Ośrodki pomocy społecznej</t>
  </si>
  <si>
    <t>Jednostki specjalistycznego poradnictwa, mieszkania chronione i ośrodki interwencji kryzysowej</t>
  </si>
  <si>
    <t>Zespoły do spraw orzekania niepełnosprawności</t>
  </si>
  <si>
    <t>Usługi opiekuńcze i specjalistyczne usługi opiekuńcze</t>
  </si>
  <si>
    <t>Powiatowe urzędy pracy</t>
  </si>
  <si>
    <t>854</t>
  </si>
  <si>
    <t>Edukacyjna opieka wychowawcza</t>
  </si>
  <si>
    <t>Świetlice szkolne</t>
  </si>
  <si>
    <t>Specjalne ośrodki szkolno-wychowawcze</t>
  </si>
  <si>
    <t>Przedszkola</t>
  </si>
  <si>
    <t>Poradnie psychologiczno-pedagogiczne, w tym poradnie specjalistyczne</t>
  </si>
  <si>
    <t>Placówki wychowania pozaszkolnego</t>
  </si>
  <si>
    <t>Kolonie i obozy oraz inne formy wypoczynku dzieci i młodzieży szkolnej, a także szkolenia młodzieży</t>
  </si>
  <si>
    <t>Pomoc materialna dla uczniów</t>
  </si>
  <si>
    <t>900</t>
  </si>
  <si>
    <t>Gospodarka komunalna i ochrona środowiska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</si>
  <si>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</si>
  <si>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</si>
  <si>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</si>
  <si>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</si>
  <si>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</si>
  <si>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921</t>
  </si>
  <si>
    <t>Kultura i ochrona dziedzictwa narodowego</t>
  </si>
  <si>
    <t>Domy i ośrodki kultury, świetlice i kluby</t>
  </si>
  <si>
    <t>Centra kultury i sztuki</t>
  </si>
  <si>
    <t>Biblioteki</t>
  </si>
  <si>
    <t>Muzea</t>
  </si>
  <si>
    <t>Ochrona i konserwacja zabytków</t>
  </si>
  <si>
    <t>926</t>
  </si>
  <si>
    <t>Kultura fizyczna i sport</t>
  </si>
  <si>
    <t>Obiekty sportowe</t>
  </si>
  <si>
    <t>R A Z E M    W Y D A T K I</t>
  </si>
  <si>
    <t>R O Z C H O D Y</t>
  </si>
  <si>
    <t>§  992</t>
  </si>
  <si>
    <t>Spłaty otrzymanych krajowych pożyczek i kredytów</t>
  </si>
  <si>
    <t>O G Ó Ł E M   W Y D A T K I   +   R O Z C H O D Y</t>
  </si>
  <si>
    <t>Załącznik Nr  9</t>
  </si>
  <si>
    <t>ZESTAWIENIE PRZYCHODÓW I WYDATKÓW ZAKŁADÓW BUDŻETOWYCH, ŚRODKÓW SPECJALNYCH 
I GOSPODARSTWA POMOCNICZEGO
na dzień 30.06.2003 roku</t>
  </si>
  <si>
    <t>Klasyfikacja</t>
  </si>
  <si>
    <t>PRZYCHODY</t>
  </si>
  <si>
    <t>WYDATKI</t>
  </si>
  <si>
    <t>Stan środków obrotowych na początek okresu sprawozdaw.</t>
  </si>
  <si>
    <t>Dotacje przedmioto
-we</t>
  </si>
  <si>
    <t>Pozostałe przychody</t>
  </si>
  <si>
    <t>Dot. celowe na inwestycje 
i zakupy inwest.</t>
  </si>
  <si>
    <t xml:space="preserve">Suma bilansowa </t>
  </si>
  <si>
    <t>Wydatki inwestycyj
-ne</t>
  </si>
  <si>
    <t>Płace 
i pochodne</t>
  </si>
  <si>
    <t>Pozostałe wydatki</t>
  </si>
  <si>
    <t>Wpłata nadwyżki środków obrotowych</t>
  </si>
  <si>
    <t>Stan środków obrotowych na koniec okresu sprawozdaw.</t>
  </si>
  <si>
    <t>Zakłady budżetowe ogółem:</t>
  </si>
  <si>
    <t>700- MZBM</t>
  </si>
  <si>
    <t>926-MOSiR</t>
  </si>
  <si>
    <t>Środki specjalne ogółem:</t>
  </si>
  <si>
    <t>600-Zarząd dróg</t>
  </si>
  <si>
    <t>801-ZSS</t>
  </si>
  <si>
    <t>801- MZOPO</t>
  </si>
  <si>
    <t>801-ZSP Nr 3</t>
  </si>
  <si>
    <t>853-Dom Dziecka</t>
  </si>
  <si>
    <t>854- ZSS</t>
  </si>
  <si>
    <t>854-MDK</t>
  </si>
  <si>
    <t>854- MZOPO</t>
  </si>
  <si>
    <t>854-Przedszkola</t>
  </si>
  <si>
    <t>Gospodarstwo pomocnicze:</t>
  </si>
  <si>
    <t>801-CKP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</si>
</sst>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@"/>
  </numFmts>
  <fonts count="13">
    <font>
      <sz val="12"/>
      <name val="Times New Roman CE"/>
      <family val="1"/>
    </font>
    <font>
      <sz val="10"/>
      <name val="Arial"/>
      <family val="0"/>
    </font>
    <font>
      <i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sz val="11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1">
    <xf numFmtId="164" fontId="0" fillId="0" borderId="0" xfId="0" applyAlignment="1">
      <alignment/>
    </xf>
    <xf numFmtId="165" fontId="2" fillId="0" borderId="0" xfId="0" applyNumberFormat="1" applyFont="1" applyFill="1" applyBorder="1" applyAlignment="1">
      <alignment horizontal="right" vertical="top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 vertical="center" textRotation="90"/>
    </xf>
    <xf numFmtId="164" fontId="6" fillId="0" borderId="1" xfId="0" applyFont="1" applyBorder="1" applyAlignment="1">
      <alignment horizontal="center" vertical="center" textRotation="90" wrapText="1"/>
    </xf>
    <xf numFmtId="164" fontId="4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8" fillId="0" borderId="0" xfId="0" applyFont="1" applyAlignment="1">
      <alignment/>
    </xf>
    <xf numFmtId="164" fontId="5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7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right"/>
    </xf>
    <xf numFmtId="164" fontId="6" fillId="0" borderId="3" xfId="0" applyFont="1" applyBorder="1" applyAlignment="1">
      <alignment horizontal="left" vertical="top" wrapText="1"/>
    </xf>
    <xf numFmtId="164" fontId="6" fillId="0" borderId="0" xfId="0" applyFont="1" applyAlignment="1">
      <alignment horizontal="center" vertical="top"/>
    </xf>
    <xf numFmtId="166" fontId="6" fillId="0" borderId="1" xfId="0" applyNumberFormat="1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left" vertical="top" wrapText="1"/>
    </xf>
    <xf numFmtId="164" fontId="6" fillId="0" borderId="1" xfId="0" applyFont="1" applyBorder="1" applyAlignment="1">
      <alignment vertical="top"/>
    </xf>
    <xf numFmtId="165" fontId="6" fillId="0" borderId="1" xfId="0" applyNumberFormat="1" applyFont="1" applyFill="1" applyBorder="1" applyAlignment="1">
      <alignment horizontal="right"/>
    </xf>
    <xf numFmtId="164" fontId="6" fillId="0" borderId="1" xfId="0" applyFont="1" applyFill="1" applyBorder="1" applyAlignment="1">
      <alignment vertical="top" wrapText="1"/>
    </xf>
    <xf numFmtId="164" fontId="5" fillId="0" borderId="4" xfId="0" applyFont="1" applyBorder="1" applyAlignment="1">
      <alignment horizontal="center" vertical="top"/>
    </xf>
    <xf numFmtId="164" fontId="6" fillId="0" borderId="4" xfId="0" applyFont="1" applyBorder="1" applyAlignment="1">
      <alignment horizontal="center" vertical="top"/>
    </xf>
    <xf numFmtId="166" fontId="6" fillId="0" borderId="4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vertical="top" wrapText="1"/>
    </xf>
    <xf numFmtId="165" fontId="6" fillId="0" borderId="4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4" fontId="5" fillId="0" borderId="4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right"/>
    </xf>
    <xf numFmtId="164" fontId="9" fillId="0" borderId="4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6" fillId="0" borderId="6" xfId="0" applyFont="1" applyBorder="1" applyAlignment="1">
      <alignment horizontal="left" vertical="center"/>
    </xf>
    <xf numFmtId="165" fontId="6" fillId="0" borderId="6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4" fontId="5" fillId="0" borderId="8" xfId="0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right"/>
    </xf>
    <xf numFmtId="164" fontId="10" fillId="0" borderId="0" xfId="0" applyFont="1" applyBorder="1" applyAlignment="1">
      <alignment horizontal="right" wrapText="1"/>
    </xf>
    <xf numFmtId="164" fontId="0" fillId="0" borderId="0" xfId="0" applyBorder="1" applyAlignment="1">
      <alignment horizontal="right"/>
    </xf>
    <xf numFmtId="164" fontId="6" fillId="0" borderId="9" xfId="0" applyFont="1" applyBorder="1" applyAlignment="1">
      <alignment horizontal="center" vertical="center" wrapText="1"/>
    </xf>
    <xf numFmtId="164" fontId="11" fillId="0" borderId="10" xfId="0" applyFont="1" applyBorder="1" applyAlignment="1">
      <alignment horizontal="center" vertical="center"/>
    </xf>
    <xf numFmtId="164" fontId="11" fillId="0" borderId="11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4" fontId="11" fillId="0" borderId="13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12" fillId="0" borderId="14" xfId="0" applyFont="1" applyBorder="1" applyAlignment="1">
      <alignment horizontal="center"/>
    </xf>
    <xf numFmtId="164" fontId="12" fillId="0" borderId="15" xfId="0" applyFont="1" applyBorder="1" applyAlignment="1">
      <alignment horizontal="center"/>
    </xf>
    <xf numFmtId="164" fontId="12" fillId="0" borderId="6" xfId="0" applyFont="1" applyBorder="1" applyAlignment="1">
      <alignment horizontal="center"/>
    </xf>
    <xf numFmtId="164" fontId="12" fillId="0" borderId="16" xfId="0" applyFont="1" applyBorder="1" applyAlignment="1">
      <alignment horizontal="center"/>
    </xf>
    <xf numFmtId="164" fontId="12" fillId="0" borderId="7" xfId="0" applyFont="1" applyBorder="1" applyAlignment="1">
      <alignment horizontal="center"/>
    </xf>
    <xf numFmtId="164" fontId="0" fillId="0" borderId="0" xfId="0" applyBorder="1" applyAlignment="1">
      <alignment/>
    </xf>
    <xf numFmtId="165" fontId="9" fillId="0" borderId="17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right" vertical="center"/>
    </xf>
    <xf numFmtId="165" fontId="9" fillId="0" borderId="19" xfId="0" applyNumberFormat="1" applyFont="1" applyBorder="1" applyAlignment="1">
      <alignment horizontal="right" vertical="center"/>
    </xf>
    <xf numFmtId="165" fontId="9" fillId="0" borderId="20" xfId="0" applyNumberFormat="1" applyFont="1" applyBorder="1" applyAlignment="1">
      <alignment horizontal="right" vertical="center"/>
    </xf>
    <xf numFmtId="165" fontId="9" fillId="0" borderId="21" xfId="0" applyNumberFormat="1" applyFont="1" applyBorder="1" applyAlignment="1">
      <alignment horizontal="right" vertical="center"/>
    </xf>
    <xf numFmtId="165" fontId="9" fillId="0" borderId="22" xfId="0" applyNumberFormat="1" applyFont="1" applyBorder="1" applyAlignment="1">
      <alignment horizontal="right" vertical="center"/>
    </xf>
    <xf numFmtId="164" fontId="8" fillId="0" borderId="0" xfId="0" applyFont="1" applyBorder="1" applyAlignment="1">
      <alignment/>
    </xf>
    <xf numFmtId="164" fontId="7" fillId="0" borderId="11" xfId="0" applyFont="1" applyBorder="1" applyAlignment="1">
      <alignment horizontal="left"/>
    </xf>
    <xf numFmtId="165" fontId="7" fillId="0" borderId="23" xfId="0" applyNumberFormat="1" applyFont="1" applyBorder="1" applyAlignment="1">
      <alignment/>
    </xf>
    <xf numFmtId="165" fontId="7" fillId="0" borderId="24" xfId="0" applyNumberFormat="1" applyFont="1" applyBorder="1" applyAlignment="1">
      <alignment/>
    </xf>
    <xf numFmtId="165" fontId="7" fillId="0" borderId="25" xfId="0" applyNumberFormat="1" applyFont="1" applyBorder="1" applyAlignment="1">
      <alignment/>
    </xf>
    <xf numFmtId="165" fontId="7" fillId="0" borderId="26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4" fontId="7" fillId="0" borderId="27" xfId="0" applyFont="1" applyBorder="1" applyAlignment="1">
      <alignment horizontal="left"/>
    </xf>
    <xf numFmtId="165" fontId="7" fillId="0" borderId="28" xfId="0" applyNumberFormat="1" applyFont="1" applyBorder="1" applyAlignment="1">
      <alignment/>
    </xf>
    <xf numFmtId="165" fontId="7" fillId="0" borderId="29" xfId="0" applyNumberFormat="1" applyFont="1" applyBorder="1" applyAlignment="1">
      <alignment/>
    </xf>
    <xf numFmtId="165" fontId="7" fillId="0" borderId="30" xfId="0" applyNumberFormat="1" applyFont="1" applyBorder="1" applyAlignment="1">
      <alignment/>
    </xf>
    <xf numFmtId="165" fontId="7" fillId="0" borderId="31" xfId="0" applyNumberFormat="1" applyFont="1" applyBorder="1" applyAlignment="1">
      <alignment/>
    </xf>
    <xf numFmtId="164" fontId="9" fillId="0" borderId="11" xfId="0" applyFont="1" applyBorder="1" applyAlignment="1">
      <alignment horizontal="center" vertical="center" wrapText="1"/>
    </xf>
    <xf numFmtId="165" fontId="9" fillId="0" borderId="23" xfId="0" applyNumberFormat="1" applyFont="1" applyBorder="1" applyAlignment="1">
      <alignment horizontal="right" vertical="center" wrapText="1"/>
    </xf>
    <xf numFmtId="165" fontId="9" fillId="0" borderId="24" xfId="0" applyNumberFormat="1" applyFont="1" applyBorder="1" applyAlignment="1">
      <alignment horizontal="right" vertical="center" wrapText="1"/>
    </xf>
    <xf numFmtId="165" fontId="9" fillId="0" borderId="25" xfId="0" applyNumberFormat="1" applyFont="1" applyBorder="1" applyAlignment="1">
      <alignment horizontal="right" vertical="center" wrapText="1"/>
    </xf>
    <xf numFmtId="165" fontId="9" fillId="0" borderId="26" xfId="0" applyNumberFormat="1" applyFont="1" applyBorder="1" applyAlignment="1">
      <alignment horizontal="right" vertical="center" wrapText="1"/>
    </xf>
    <xf numFmtId="164" fontId="7" fillId="0" borderId="11" xfId="0" applyFont="1" applyFill="1" applyBorder="1" applyAlignment="1">
      <alignment horizontal="left" vertical="center" wrapText="1"/>
    </xf>
    <xf numFmtId="164" fontId="7" fillId="0" borderId="32" xfId="0" applyFont="1" applyFill="1" applyBorder="1" applyAlignment="1">
      <alignment horizontal="left" vertical="center" wrapText="1"/>
    </xf>
    <xf numFmtId="165" fontId="7" fillId="0" borderId="33" xfId="0" applyNumberFormat="1" applyFont="1" applyBorder="1" applyAlignment="1">
      <alignment/>
    </xf>
    <xf numFmtId="165" fontId="7" fillId="0" borderId="34" xfId="0" applyNumberFormat="1" applyFont="1" applyBorder="1" applyAlignment="1">
      <alignment/>
    </xf>
    <xf numFmtId="165" fontId="7" fillId="0" borderId="35" xfId="0" applyNumberFormat="1" applyFont="1" applyBorder="1" applyAlignment="1">
      <alignment/>
    </xf>
    <xf numFmtId="165" fontId="7" fillId="0" borderId="36" xfId="0" applyNumberFormat="1" applyFont="1" applyBorder="1" applyAlignment="1">
      <alignment/>
    </xf>
    <xf numFmtId="164" fontId="7" fillId="0" borderId="10" xfId="0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4" fontId="7" fillId="0" borderId="14" xfId="0" applyFont="1" applyBorder="1" applyAlignment="1">
      <alignment horizontal="left" vertical="center" wrapText="1"/>
    </xf>
    <xf numFmtId="165" fontId="7" fillId="0" borderId="15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4" fontId="9" fillId="0" borderId="37" xfId="0" applyFont="1" applyBorder="1" applyAlignment="1">
      <alignment horizontal="center" vertical="center" wrapText="1"/>
    </xf>
    <xf numFmtId="165" fontId="9" fillId="0" borderId="38" xfId="0" applyNumberFormat="1" applyFont="1" applyBorder="1" applyAlignment="1">
      <alignment/>
    </xf>
    <xf numFmtId="165" fontId="9" fillId="0" borderId="39" xfId="0" applyNumberFormat="1" applyFont="1" applyBorder="1" applyAlignment="1">
      <alignment/>
    </xf>
    <xf numFmtId="165" fontId="9" fillId="0" borderId="40" xfId="0" applyNumberFormat="1" applyFont="1" applyBorder="1" applyAlignment="1">
      <alignment/>
    </xf>
    <xf numFmtId="165" fontId="9" fillId="0" borderId="41" xfId="0" applyNumberFormat="1" applyFont="1" applyBorder="1" applyAlignment="1">
      <alignment/>
    </xf>
    <xf numFmtId="164" fontId="7" fillId="0" borderId="14" xfId="0" applyFont="1" applyFill="1" applyBorder="1" applyAlignment="1">
      <alignment horizontal="lef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Ustawienia%20lokalne\Temporary%20Internet%20Files\Content.IE5\SOI07171\Za&#322;.%20Nr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8 I półrocz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zoomScale="80" zoomScaleNormal="80" workbookViewId="0" topLeftCell="A89">
      <selection activeCell="A5" sqref="A5"/>
    </sheetView>
  </sheetViews>
  <sheetFormatPr defaultColWidth="8.796875" defaultRowHeight="15"/>
  <cols>
    <col min="1" max="1" width="4.8984375" style="0" customWidth="1"/>
    <col min="2" max="2" width="7.796875" style="0" customWidth="1"/>
    <col min="3" max="3" width="52.09765625" style="0" customWidth="1"/>
    <col min="4" max="4" width="12.3984375" style="0" customWidth="1"/>
    <col min="5" max="8" width="0" style="0" hidden="1" customWidth="1"/>
    <col min="9" max="9" width="12.3984375" style="0" customWidth="1"/>
    <col min="10" max="10" width="15.59765625" style="0" customWidth="1"/>
    <col min="11" max="11" width="12.8984375" style="0" customWidth="1"/>
    <col min="12" max="12" width="10.19921875" style="0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9" customHeight="1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" customHeight="1">
      <c r="A7" s="7" t="s">
        <v>5</v>
      </c>
      <c r="B7" s="8" t="s">
        <v>6</v>
      </c>
      <c r="C7" s="9" t="s">
        <v>7</v>
      </c>
      <c r="D7" s="10" t="s">
        <v>8</v>
      </c>
      <c r="E7" s="11" t="s">
        <v>9</v>
      </c>
      <c r="F7" s="11"/>
      <c r="G7" s="11"/>
      <c r="H7" s="11"/>
      <c r="I7" s="12" t="s">
        <v>10</v>
      </c>
      <c r="J7" s="12" t="s">
        <v>11</v>
      </c>
      <c r="K7" s="12" t="s">
        <v>12</v>
      </c>
      <c r="L7" s="13" t="s">
        <v>13</v>
      </c>
    </row>
    <row r="8" spans="1:12" ht="51" customHeight="1">
      <c r="A8" s="7"/>
      <c r="B8" s="8"/>
      <c r="C8" s="9"/>
      <c r="D8" s="10"/>
      <c r="E8" s="14" t="s">
        <v>14</v>
      </c>
      <c r="F8" s="14" t="s">
        <v>15</v>
      </c>
      <c r="G8" s="14" t="s">
        <v>16</v>
      </c>
      <c r="H8" s="14" t="s">
        <v>17</v>
      </c>
      <c r="I8" s="12"/>
      <c r="J8" s="12"/>
      <c r="K8" s="12"/>
      <c r="L8" s="13"/>
    </row>
    <row r="9" spans="1:12" s="17" customFormat="1" ht="12.75">
      <c r="A9" s="15">
        <v>1</v>
      </c>
      <c r="B9" s="15">
        <v>2</v>
      </c>
      <c r="C9" s="15">
        <v>3</v>
      </c>
      <c r="D9" s="15">
        <v>4</v>
      </c>
      <c r="E9" s="10">
        <v>5</v>
      </c>
      <c r="F9" s="10">
        <v>6</v>
      </c>
      <c r="G9" s="10">
        <v>7</v>
      </c>
      <c r="H9" s="10">
        <v>8</v>
      </c>
      <c r="I9" s="16">
        <v>5</v>
      </c>
      <c r="J9" s="16">
        <v>6</v>
      </c>
      <c r="K9" s="16">
        <v>7</v>
      </c>
      <c r="L9" s="16">
        <v>8</v>
      </c>
    </row>
    <row r="10" spans="1:12" ht="16.5" customHeight="1">
      <c r="A10" s="18" t="s">
        <v>18</v>
      </c>
      <c r="B10" s="18"/>
      <c r="C10" s="19" t="s">
        <v>19</v>
      </c>
      <c r="D10" s="20">
        <f>SUM(D11:D13)</f>
        <v>12000</v>
      </c>
      <c r="E10" s="20" t="e">
        <f aca="true" t="shared" si="0" ref="E10:L10">SUM(E11:E13)</f>
        <v>#REF!</v>
      </c>
      <c r="F10" s="20" t="e">
        <f t="shared" si="0"/>
        <v>#REF!</v>
      </c>
      <c r="G10" s="20" t="e">
        <f t="shared" si="0"/>
        <v>#REF!</v>
      </c>
      <c r="H10" s="20" t="e">
        <f t="shared" si="0"/>
        <v>#REF!</v>
      </c>
      <c r="I10" s="20">
        <f t="shared" si="0"/>
        <v>12500</v>
      </c>
      <c r="J10" s="20">
        <f t="shared" si="0"/>
        <v>1223</v>
      </c>
      <c r="K10" s="20">
        <f t="shared" si="0"/>
        <v>723</v>
      </c>
      <c r="L10" s="20">
        <f t="shared" si="0"/>
        <v>0</v>
      </c>
    </row>
    <row r="11" spans="1:12" ht="18" customHeight="1">
      <c r="A11" s="21" t="s">
        <v>18</v>
      </c>
      <c r="B11" s="21" t="s">
        <v>20</v>
      </c>
      <c r="C11" s="22" t="s">
        <v>21</v>
      </c>
      <c r="D11" s="23">
        <v>1000</v>
      </c>
      <c r="E11" s="23" t="e">
        <f>#REF!</f>
        <v>#REF!</v>
      </c>
      <c r="F11" s="23" t="e">
        <f>#REF!</f>
        <v>#REF!</v>
      </c>
      <c r="G11" s="23" t="e">
        <f>#REF!</f>
        <v>#REF!</v>
      </c>
      <c r="H11" s="24" t="e">
        <f>#REF!</f>
        <v>#REF!</v>
      </c>
      <c r="I11" s="23">
        <v>1000</v>
      </c>
      <c r="J11" s="23">
        <v>0</v>
      </c>
      <c r="K11" s="23">
        <v>0</v>
      </c>
      <c r="L11" s="23">
        <v>0</v>
      </c>
    </row>
    <row r="12" spans="1:12" ht="18" customHeight="1">
      <c r="A12" s="25" t="s">
        <v>18</v>
      </c>
      <c r="B12" s="25" t="s">
        <v>22</v>
      </c>
      <c r="C12" s="22" t="s">
        <v>23</v>
      </c>
      <c r="D12" s="23">
        <v>5000</v>
      </c>
      <c r="E12" s="23" t="e">
        <f>#REF!</f>
        <v>#REF!</v>
      </c>
      <c r="F12" s="23" t="e">
        <f>#REF!</f>
        <v>#REF!</v>
      </c>
      <c r="G12" s="23" t="e">
        <f>#REF!</f>
        <v>#REF!</v>
      </c>
      <c r="H12" s="24" t="e">
        <f>#REF!</f>
        <v>#REF!</v>
      </c>
      <c r="I12" s="23">
        <v>5000</v>
      </c>
      <c r="J12" s="23">
        <v>723</v>
      </c>
      <c r="K12" s="23">
        <v>723</v>
      </c>
      <c r="L12" s="23">
        <v>0</v>
      </c>
    </row>
    <row r="13" spans="1:12" ht="18" customHeight="1">
      <c r="A13" s="21" t="s">
        <v>18</v>
      </c>
      <c r="B13" s="21" t="s">
        <v>24</v>
      </c>
      <c r="C13" s="22" t="s">
        <v>25</v>
      </c>
      <c r="D13" s="23">
        <v>6000</v>
      </c>
      <c r="E13" s="23" t="e">
        <f>#REF!</f>
        <v>#REF!</v>
      </c>
      <c r="F13" s="23" t="e">
        <f>#REF!</f>
        <v>#REF!</v>
      </c>
      <c r="G13" s="23" t="e">
        <f>#REF!</f>
        <v>#REF!</v>
      </c>
      <c r="H13" s="24" t="e">
        <f>#REF!</f>
        <v>#REF!</v>
      </c>
      <c r="I13" s="23">
        <v>6500</v>
      </c>
      <c r="J13" s="23">
        <v>500</v>
      </c>
      <c r="K13" s="23">
        <v>0</v>
      </c>
      <c r="L13" s="23">
        <v>0</v>
      </c>
    </row>
    <row r="14" spans="1:12" ht="18" customHeight="1">
      <c r="A14" s="18" t="s">
        <v>26</v>
      </c>
      <c r="B14" s="18"/>
      <c r="C14" s="19" t="s">
        <v>27</v>
      </c>
      <c r="D14" s="20">
        <f>SUM(D15:D16)</f>
        <v>6000</v>
      </c>
      <c r="E14" s="20" t="e">
        <f aca="true" t="shared" si="1" ref="E14:L14">SUM(E15:E16)</f>
        <v>#REF!</v>
      </c>
      <c r="F14" s="20" t="e">
        <f t="shared" si="1"/>
        <v>#REF!</v>
      </c>
      <c r="G14" s="20" t="e">
        <f t="shared" si="1"/>
        <v>#REF!</v>
      </c>
      <c r="H14" s="20" t="e">
        <f t="shared" si="1"/>
        <v>#REF!</v>
      </c>
      <c r="I14" s="20">
        <f t="shared" si="1"/>
        <v>6000</v>
      </c>
      <c r="J14" s="20">
        <f t="shared" si="1"/>
        <v>0</v>
      </c>
      <c r="K14" s="20">
        <f t="shared" si="1"/>
        <v>0</v>
      </c>
      <c r="L14" s="20">
        <f t="shared" si="1"/>
        <v>0</v>
      </c>
    </row>
    <row r="15" spans="1:12" ht="18" customHeight="1">
      <c r="A15" s="21" t="s">
        <v>26</v>
      </c>
      <c r="B15" s="21" t="s">
        <v>28</v>
      </c>
      <c r="C15" s="22" t="s">
        <v>29</v>
      </c>
      <c r="D15" s="23">
        <v>3000</v>
      </c>
      <c r="E15" s="23" t="e">
        <f>#REF!</f>
        <v>#REF!</v>
      </c>
      <c r="F15" s="23" t="e">
        <f>#REF!</f>
        <v>#REF!</v>
      </c>
      <c r="G15" s="23" t="e">
        <f>#REF!</f>
        <v>#REF!</v>
      </c>
      <c r="H15" s="24" t="e">
        <f>#REF!</f>
        <v>#REF!</v>
      </c>
      <c r="I15" s="23">
        <v>3000</v>
      </c>
      <c r="J15" s="23">
        <v>0</v>
      </c>
      <c r="K15" s="23">
        <v>0</v>
      </c>
      <c r="L15" s="23">
        <v>0</v>
      </c>
    </row>
    <row r="16" spans="1:12" ht="18" customHeight="1">
      <c r="A16" s="21" t="s">
        <v>26</v>
      </c>
      <c r="B16" s="21" t="s">
        <v>30</v>
      </c>
      <c r="C16" s="22" t="s">
        <v>31</v>
      </c>
      <c r="D16" s="23">
        <v>3000</v>
      </c>
      <c r="E16" s="23" t="e">
        <f>#REF!</f>
        <v>#REF!</v>
      </c>
      <c r="F16" s="23" t="e">
        <f>#REF!</f>
        <v>#REF!</v>
      </c>
      <c r="G16" s="23" t="e">
        <f>#REF!</f>
        <v>#REF!</v>
      </c>
      <c r="H16" s="24" t="e">
        <f>#REF!</f>
        <v>#REF!</v>
      </c>
      <c r="I16" s="23">
        <v>3000</v>
      </c>
      <c r="J16" s="23">
        <v>0</v>
      </c>
      <c r="K16" s="23">
        <v>0</v>
      </c>
      <c r="L16" s="23">
        <v>0</v>
      </c>
    </row>
    <row r="17" spans="1:12" ht="18" customHeight="1">
      <c r="A17" s="18" t="s">
        <v>32</v>
      </c>
      <c r="B17" s="18"/>
      <c r="C17" s="19" t="s">
        <v>33</v>
      </c>
      <c r="D17" s="20">
        <f>SUM(D18)</f>
        <v>500</v>
      </c>
      <c r="E17" s="20" t="e">
        <f aca="true" t="shared" si="2" ref="E17:L17">SUM(E18)</f>
        <v>#REF!</v>
      </c>
      <c r="F17" s="20" t="e">
        <f t="shared" si="2"/>
        <v>#REF!</v>
      </c>
      <c r="G17" s="20" t="e">
        <f t="shared" si="2"/>
        <v>#REF!</v>
      </c>
      <c r="H17" s="20" t="e">
        <f t="shared" si="2"/>
        <v>#REF!</v>
      </c>
      <c r="I17" s="20">
        <f t="shared" si="2"/>
        <v>500</v>
      </c>
      <c r="J17" s="20">
        <f t="shared" si="2"/>
        <v>0</v>
      </c>
      <c r="K17" s="20">
        <f t="shared" si="2"/>
        <v>0</v>
      </c>
      <c r="L17" s="20">
        <f t="shared" si="2"/>
        <v>0</v>
      </c>
    </row>
    <row r="18" spans="1:12" ht="18" customHeight="1">
      <c r="A18" s="21" t="s">
        <v>32</v>
      </c>
      <c r="B18" s="21" t="s">
        <v>34</v>
      </c>
      <c r="C18" s="22" t="s">
        <v>35</v>
      </c>
      <c r="D18" s="23">
        <v>500</v>
      </c>
      <c r="E18" s="23" t="e">
        <f>#REF!</f>
        <v>#REF!</v>
      </c>
      <c r="F18" s="23" t="e">
        <f>#REF!</f>
        <v>#REF!</v>
      </c>
      <c r="G18" s="23" t="e">
        <f>#REF!</f>
        <v>#REF!</v>
      </c>
      <c r="H18" s="24" t="e">
        <f>#REF!</f>
        <v>#REF!</v>
      </c>
      <c r="I18" s="23">
        <v>500</v>
      </c>
      <c r="J18" s="23">
        <v>0</v>
      </c>
      <c r="K18" s="23">
        <v>0</v>
      </c>
      <c r="L18" s="23">
        <v>0</v>
      </c>
    </row>
    <row r="19" spans="1:12" ht="18" customHeight="1">
      <c r="A19" s="18" t="s">
        <v>36</v>
      </c>
      <c r="B19" s="18"/>
      <c r="C19" s="19" t="s">
        <v>37</v>
      </c>
      <c r="D19" s="20">
        <f>SUM(D20:D23)</f>
        <v>5872423</v>
      </c>
      <c r="E19" s="20" t="e">
        <f aca="true" t="shared" si="3" ref="E19:L19">SUM(E20:E23)</f>
        <v>#REF!</v>
      </c>
      <c r="F19" s="20" t="e">
        <f t="shared" si="3"/>
        <v>#REF!</v>
      </c>
      <c r="G19" s="20" t="e">
        <f t="shared" si="3"/>
        <v>#REF!</v>
      </c>
      <c r="H19" s="20" t="e">
        <f t="shared" si="3"/>
        <v>#REF!</v>
      </c>
      <c r="I19" s="20">
        <f t="shared" si="3"/>
        <v>7719083</v>
      </c>
      <c r="J19" s="20">
        <f t="shared" si="3"/>
        <v>4750270</v>
      </c>
      <c r="K19" s="20">
        <f t="shared" si="3"/>
        <v>3723470</v>
      </c>
      <c r="L19" s="20">
        <f t="shared" si="3"/>
        <v>1328020</v>
      </c>
    </row>
    <row r="20" spans="1:12" ht="18" customHeight="1">
      <c r="A20" s="21">
        <v>600</v>
      </c>
      <c r="B20" s="21">
        <v>60004</v>
      </c>
      <c r="C20" s="22" t="s">
        <v>38</v>
      </c>
      <c r="D20" s="23">
        <v>2500000</v>
      </c>
      <c r="E20" s="23" t="e">
        <f>#REF!</f>
        <v>#REF!</v>
      </c>
      <c r="F20" s="23" t="e">
        <f>#REF!</f>
        <v>#REF!</v>
      </c>
      <c r="G20" s="23" t="e">
        <f>#REF!</f>
        <v>#REF!</v>
      </c>
      <c r="H20" s="24" t="e">
        <f>#REF!</f>
        <v>#REF!</v>
      </c>
      <c r="I20" s="23">
        <v>3431825</v>
      </c>
      <c r="J20" s="23">
        <v>2008232</v>
      </c>
      <c r="K20" s="23">
        <v>2008232</v>
      </c>
      <c r="L20" s="23">
        <v>0</v>
      </c>
    </row>
    <row r="21" spans="1:12" ht="18" customHeight="1">
      <c r="A21" s="21">
        <v>600</v>
      </c>
      <c r="B21" s="21">
        <v>60015</v>
      </c>
      <c r="C21" s="22" t="s">
        <v>39</v>
      </c>
      <c r="D21" s="23">
        <v>1099373</v>
      </c>
      <c r="E21" s="23" t="e">
        <f>#REF!</f>
        <v>#REF!</v>
      </c>
      <c r="F21" s="23" t="e">
        <f>#REF!</f>
        <v>#REF!</v>
      </c>
      <c r="G21" s="23" t="e">
        <f>#REF!</f>
        <v>#REF!</v>
      </c>
      <c r="H21" s="24" t="e">
        <f>#REF!</f>
        <v>#REF!</v>
      </c>
      <c r="I21" s="23">
        <v>1915206</v>
      </c>
      <c r="J21" s="23">
        <v>1246342</v>
      </c>
      <c r="K21" s="23">
        <v>1235606</v>
      </c>
      <c r="L21" s="23">
        <v>1235606</v>
      </c>
    </row>
    <row r="22" spans="1:12" ht="18" customHeight="1">
      <c r="A22" s="21">
        <v>600</v>
      </c>
      <c r="B22" s="21">
        <v>60016</v>
      </c>
      <c r="C22" s="22" t="s">
        <v>40</v>
      </c>
      <c r="D22" s="23">
        <v>548050</v>
      </c>
      <c r="E22" s="23" t="e">
        <f>#REF!</f>
        <v>#REF!</v>
      </c>
      <c r="F22" s="23" t="e">
        <f>#REF!</f>
        <v>#REF!</v>
      </c>
      <c r="G22" s="23" t="e">
        <f>#REF!</f>
        <v>#REF!</v>
      </c>
      <c r="H22" s="24" t="e">
        <f>#REF!</f>
        <v>#REF!</v>
      </c>
      <c r="I22" s="23">
        <v>692552</v>
      </c>
      <c r="J22" s="23">
        <v>203946</v>
      </c>
      <c r="K22" s="23">
        <v>92414</v>
      </c>
      <c r="L22" s="23">
        <v>92414</v>
      </c>
    </row>
    <row r="23" spans="1:12" ht="18" customHeight="1">
      <c r="A23" s="21">
        <v>600</v>
      </c>
      <c r="B23" s="21">
        <v>60095</v>
      </c>
      <c r="C23" s="22" t="s">
        <v>25</v>
      </c>
      <c r="D23" s="23">
        <v>1725000</v>
      </c>
      <c r="E23" s="23" t="e">
        <f>#REF!</f>
        <v>#REF!</v>
      </c>
      <c r="F23" s="23" t="e">
        <f>#REF!</f>
        <v>#REF!</v>
      </c>
      <c r="G23" s="23" t="e">
        <f>#REF!</f>
        <v>#REF!</v>
      </c>
      <c r="H23" s="24" t="e">
        <f>#REF!</f>
        <v>#REF!</v>
      </c>
      <c r="I23" s="23">
        <v>1679500</v>
      </c>
      <c r="J23" s="23">
        <v>1291750</v>
      </c>
      <c r="K23" s="23">
        <v>387218</v>
      </c>
      <c r="L23" s="23">
        <v>0</v>
      </c>
    </row>
    <row r="24" spans="1:12" ht="18" customHeight="1">
      <c r="A24" s="18" t="s">
        <v>41</v>
      </c>
      <c r="B24" s="18"/>
      <c r="C24" s="19" t="s">
        <v>42</v>
      </c>
      <c r="D24" s="20">
        <f>SUM(D25:D26)</f>
        <v>15000</v>
      </c>
      <c r="E24" s="20" t="e">
        <f aca="true" t="shared" si="4" ref="E24:L24">SUM(E25:E26)</f>
        <v>#REF!</v>
      </c>
      <c r="F24" s="20" t="e">
        <f t="shared" si="4"/>
        <v>#REF!</v>
      </c>
      <c r="G24" s="20" t="e">
        <f t="shared" si="4"/>
        <v>#REF!</v>
      </c>
      <c r="H24" s="20" t="e">
        <f t="shared" si="4"/>
        <v>#REF!</v>
      </c>
      <c r="I24" s="20">
        <f t="shared" si="4"/>
        <v>20000</v>
      </c>
      <c r="J24" s="20">
        <f t="shared" si="4"/>
        <v>10765</v>
      </c>
      <c r="K24" s="20">
        <f t="shared" si="4"/>
        <v>10765</v>
      </c>
      <c r="L24" s="20">
        <f t="shared" si="4"/>
        <v>0</v>
      </c>
    </row>
    <row r="25" spans="1:12" ht="18" customHeight="1">
      <c r="A25" s="26">
        <v>630</v>
      </c>
      <c r="B25" s="26">
        <v>63003</v>
      </c>
      <c r="C25" s="22" t="s">
        <v>43</v>
      </c>
      <c r="D25" s="23">
        <v>15000</v>
      </c>
      <c r="E25" s="23" t="e">
        <f>#REF!</f>
        <v>#REF!</v>
      </c>
      <c r="F25" s="23" t="e">
        <f>#REF!</f>
        <v>#REF!</v>
      </c>
      <c r="G25" s="23" t="e">
        <f>#REF!</f>
        <v>#REF!</v>
      </c>
      <c r="H25" s="24" t="e">
        <f>#REF!</f>
        <v>#REF!</v>
      </c>
      <c r="I25" s="23">
        <v>15000</v>
      </c>
      <c r="J25" s="23">
        <v>5765</v>
      </c>
      <c r="K25" s="23">
        <v>5765</v>
      </c>
      <c r="L25" s="23">
        <v>0</v>
      </c>
    </row>
    <row r="26" spans="1:12" ht="18" customHeight="1">
      <c r="A26" s="26">
        <v>630</v>
      </c>
      <c r="B26" s="26">
        <v>63095</v>
      </c>
      <c r="C26" s="22" t="s">
        <v>25</v>
      </c>
      <c r="D26" s="23">
        <v>0</v>
      </c>
      <c r="E26" s="23"/>
      <c r="F26" s="23"/>
      <c r="G26" s="23"/>
      <c r="H26" s="24"/>
      <c r="I26" s="23">
        <v>5000</v>
      </c>
      <c r="J26" s="23">
        <v>5000</v>
      </c>
      <c r="K26" s="23">
        <v>5000</v>
      </c>
      <c r="L26" s="23">
        <v>0</v>
      </c>
    </row>
    <row r="27" spans="1:12" ht="18" customHeight="1">
      <c r="A27" s="18" t="s">
        <v>44</v>
      </c>
      <c r="B27" s="18"/>
      <c r="C27" s="19" t="s">
        <v>45</v>
      </c>
      <c r="D27" s="20">
        <f>SUM(D28:D30)</f>
        <v>1830383</v>
      </c>
      <c r="E27" s="20" t="e">
        <f aca="true" t="shared" si="5" ref="E27:L27">SUM(E28:E30)</f>
        <v>#REF!</v>
      </c>
      <c r="F27" s="20" t="e">
        <f t="shared" si="5"/>
        <v>#REF!</v>
      </c>
      <c r="G27" s="20" t="e">
        <f t="shared" si="5"/>
        <v>#REF!</v>
      </c>
      <c r="H27" s="20" t="e">
        <f t="shared" si="5"/>
        <v>#REF!</v>
      </c>
      <c r="I27" s="20">
        <f t="shared" si="5"/>
        <v>2891071</v>
      </c>
      <c r="J27" s="20">
        <f t="shared" si="5"/>
        <v>759101</v>
      </c>
      <c r="K27" s="20">
        <f t="shared" si="5"/>
        <v>701024</v>
      </c>
      <c r="L27" s="20">
        <f t="shared" si="5"/>
        <v>60688</v>
      </c>
    </row>
    <row r="28" spans="1:12" ht="18" customHeight="1">
      <c r="A28" s="21">
        <v>700</v>
      </c>
      <c r="B28" s="21">
        <v>70001</v>
      </c>
      <c r="C28" s="22" t="s">
        <v>46</v>
      </c>
      <c r="D28" s="23">
        <v>1600000</v>
      </c>
      <c r="E28" s="23" t="e">
        <f>#REF!</f>
        <v>#REF!</v>
      </c>
      <c r="F28" s="23" t="e">
        <f>#REF!</f>
        <v>#REF!</v>
      </c>
      <c r="G28" s="23" t="e">
        <f>#REF!</f>
        <v>#REF!</v>
      </c>
      <c r="H28" s="24" t="e">
        <f>#REF!</f>
        <v>#REF!</v>
      </c>
      <c r="I28" s="23">
        <v>1600000</v>
      </c>
      <c r="J28" s="23">
        <v>600000</v>
      </c>
      <c r="K28" s="23">
        <v>600000</v>
      </c>
      <c r="L28" s="23">
        <v>0</v>
      </c>
    </row>
    <row r="29" spans="1:12" ht="18" customHeight="1">
      <c r="A29" s="21">
        <v>700</v>
      </c>
      <c r="B29" s="21">
        <v>70005</v>
      </c>
      <c r="C29" s="22" t="s">
        <v>47</v>
      </c>
      <c r="D29" s="23">
        <v>100383</v>
      </c>
      <c r="E29" s="23" t="e">
        <f>#REF!</f>
        <v>#REF!</v>
      </c>
      <c r="F29" s="23" t="e">
        <f>#REF!</f>
        <v>#REF!</v>
      </c>
      <c r="G29" s="23" t="e">
        <f>#REF!</f>
        <v>#REF!</v>
      </c>
      <c r="H29" s="24" t="e">
        <f>#REF!</f>
        <v>#REF!</v>
      </c>
      <c r="I29" s="23">
        <f>1198109-28797-8241</f>
        <v>1161071</v>
      </c>
      <c r="J29" s="23">
        <f>167641-18300</f>
        <v>149341</v>
      </c>
      <c r="K29" s="23">
        <f>115424-14400</f>
        <v>101024</v>
      </c>
      <c r="L29" s="23">
        <f>60688</f>
        <v>60688</v>
      </c>
    </row>
    <row r="30" spans="1:12" ht="18" customHeight="1">
      <c r="A30" s="21">
        <v>700</v>
      </c>
      <c r="B30" s="21">
        <v>70095</v>
      </c>
      <c r="C30" s="22" t="s">
        <v>25</v>
      </c>
      <c r="D30" s="23">
        <v>130000</v>
      </c>
      <c r="E30" s="23" t="e">
        <f>#REF!</f>
        <v>#REF!</v>
      </c>
      <c r="F30" s="23" t="e">
        <f>#REF!</f>
        <v>#REF!</v>
      </c>
      <c r="G30" s="23" t="e">
        <f>#REF!</f>
        <v>#REF!</v>
      </c>
      <c r="H30" s="24" t="e">
        <f>#REF!</f>
        <v>#REF!</v>
      </c>
      <c r="I30" s="23">
        <v>130000</v>
      </c>
      <c r="J30" s="23">
        <v>9760</v>
      </c>
      <c r="K30" s="23">
        <v>0</v>
      </c>
      <c r="L30" s="23">
        <v>0</v>
      </c>
    </row>
    <row r="31" spans="1:12" ht="18" customHeight="1">
      <c r="A31" s="18" t="s">
        <v>48</v>
      </c>
      <c r="B31" s="18"/>
      <c r="C31" s="19" t="s">
        <v>49</v>
      </c>
      <c r="D31" s="27">
        <f>SUM(D32:D37)</f>
        <v>617588</v>
      </c>
      <c r="E31" s="27" t="e">
        <f aca="true" t="shared" si="6" ref="E31:L31">SUM(E32:E37)</f>
        <v>#REF!</v>
      </c>
      <c r="F31" s="27" t="e">
        <f t="shared" si="6"/>
        <v>#REF!</v>
      </c>
      <c r="G31" s="27" t="e">
        <f t="shared" si="6"/>
        <v>#REF!</v>
      </c>
      <c r="H31" s="27" t="e">
        <f t="shared" si="6"/>
        <v>#REF!</v>
      </c>
      <c r="I31" s="27">
        <f t="shared" si="6"/>
        <v>867588</v>
      </c>
      <c r="J31" s="27">
        <f t="shared" si="6"/>
        <v>152202</v>
      </c>
      <c r="K31" s="27">
        <f t="shared" si="6"/>
        <v>44887</v>
      </c>
      <c r="L31" s="27">
        <f t="shared" si="6"/>
        <v>0</v>
      </c>
    </row>
    <row r="32" spans="1:12" ht="18" customHeight="1">
      <c r="A32" s="21">
        <v>710</v>
      </c>
      <c r="B32" s="21">
        <v>71002</v>
      </c>
      <c r="C32" s="22" t="s">
        <v>50</v>
      </c>
      <c r="D32" s="23">
        <v>70000</v>
      </c>
      <c r="E32" s="23" t="e">
        <f>#REF!</f>
        <v>#REF!</v>
      </c>
      <c r="F32" s="23" t="e">
        <f>#REF!</f>
        <v>#REF!</v>
      </c>
      <c r="G32" s="23" t="e">
        <f>#REF!</f>
        <v>#REF!</v>
      </c>
      <c r="H32" s="24" t="e">
        <f>#REF!</f>
        <v>#REF!</v>
      </c>
      <c r="I32" s="23">
        <v>58000</v>
      </c>
      <c r="J32" s="23">
        <v>5509</v>
      </c>
      <c r="K32" s="23">
        <v>5509</v>
      </c>
      <c r="L32" s="23">
        <v>0</v>
      </c>
    </row>
    <row r="33" spans="1:12" ht="18" customHeight="1">
      <c r="A33" s="21">
        <v>710</v>
      </c>
      <c r="B33" s="21">
        <v>71004</v>
      </c>
      <c r="C33" s="28" t="s">
        <v>51</v>
      </c>
      <c r="D33" s="23">
        <v>296000</v>
      </c>
      <c r="E33" s="23" t="e">
        <f>#REF!</f>
        <v>#REF!</v>
      </c>
      <c r="F33" s="23" t="e">
        <f>#REF!</f>
        <v>#REF!</v>
      </c>
      <c r="G33" s="23" t="e">
        <f>#REF!</f>
        <v>#REF!</v>
      </c>
      <c r="H33" s="24" t="e">
        <f>#REF!</f>
        <v>#REF!</v>
      </c>
      <c r="I33" s="23">
        <v>558000</v>
      </c>
      <c r="J33" s="23">
        <v>0</v>
      </c>
      <c r="K33" s="23">
        <v>0</v>
      </c>
      <c r="L33" s="23">
        <v>0</v>
      </c>
    </row>
    <row r="34" spans="1:12" ht="18" customHeight="1">
      <c r="A34" s="21">
        <v>710</v>
      </c>
      <c r="B34" s="21">
        <v>71014</v>
      </c>
      <c r="C34" s="22" t="s">
        <v>52</v>
      </c>
      <c r="D34" s="23">
        <v>155000</v>
      </c>
      <c r="E34" s="23" t="e">
        <f>#REF!</f>
        <v>#REF!</v>
      </c>
      <c r="F34" s="23" t="e">
        <f>#REF!</f>
        <v>#REF!</v>
      </c>
      <c r="G34" s="23" t="e">
        <f>#REF!</f>
        <v>#REF!</v>
      </c>
      <c r="H34" s="24" t="e">
        <f>#REF!</f>
        <v>#REF!</v>
      </c>
      <c r="I34" s="23">
        <f>163692-8692</f>
        <v>155000</v>
      </c>
      <c r="J34" s="23">
        <f>112086-6099</f>
        <v>105987</v>
      </c>
      <c r="K34" s="23">
        <v>22141</v>
      </c>
      <c r="L34" s="23">
        <v>0</v>
      </c>
    </row>
    <row r="35" spans="1:12" ht="18" customHeight="1">
      <c r="A35" s="21">
        <v>710</v>
      </c>
      <c r="B35" s="21">
        <v>71015</v>
      </c>
      <c r="C35" s="22" t="s">
        <v>53</v>
      </c>
      <c r="D35" s="23">
        <v>33588</v>
      </c>
      <c r="E35" s="23"/>
      <c r="F35" s="23"/>
      <c r="G35" s="23"/>
      <c r="H35" s="24"/>
      <c r="I35" s="23">
        <f>134888-101300</f>
        <v>33588</v>
      </c>
      <c r="J35" s="23">
        <f>124634-100569</f>
        <v>24065</v>
      </c>
      <c r="K35" s="23">
        <f>67171-53417</f>
        <v>13754</v>
      </c>
      <c r="L35" s="23">
        <v>0</v>
      </c>
    </row>
    <row r="36" spans="1:12" ht="18" customHeight="1">
      <c r="A36" s="21">
        <v>710</v>
      </c>
      <c r="B36" s="21">
        <v>71035</v>
      </c>
      <c r="C36" s="22" t="s">
        <v>54</v>
      </c>
      <c r="D36" s="23">
        <v>53000</v>
      </c>
      <c r="E36" s="23"/>
      <c r="F36" s="23"/>
      <c r="G36" s="23"/>
      <c r="H36" s="24"/>
      <c r="I36" s="23">
        <v>53000</v>
      </c>
      <c r="J36" s="23">
        <v>12999</v>
      </c>
      <c r="K36" s="23">
        <v>544</v>
      </c>
      <c r="L36" s="23">
        <v>0</v>
      </c>
    </row>
    <row r="37" spans="1:12" ht="18" customHeight="1">
      <c r="A37" s="21">
        <v>710</v>
      </c>
      <c r="B37" s="21">
        <v>71095</v>
      </c>
      <c r="C37" s="22" t="s">
        <v>25</v>
      </c>
      <c r="D37" s="23">
        <v>10000</v>
      </c>
      <c r="E37" s="23" t="e">
        <f>#REF!</f>
        <v>#REF!</v>
      </c>
      <c r="F37" s="23" t="e">
        <f>#REF!</f>
        <v>#REF!</v>
      </c>
      <c r="G37" s="23" t="e">
        <f>#REF!</f>
        <v>#REF!</v>
      </c>
      <c r="H37" s="24" t="e">
        <f>#REF!</f>
        <v>#REF!</v>
      </c>
      <c r="I37" s="23">
        <v>10000</v>
      </c>
      <c r="J37" s="23">
        <v>3642</v>
      </c>
      <c r="K37" s="23">
        <v>2939</v>
      </c>
      <c r="L37" s="23">
        <v>0</v>
      </c>
    </row>
    <row r="38" spans="1:12" ht="18" customHeight="1">
      <c r="A38" s="18" t="s">
        <v>55</v>
      </c>
      <c r="B38" s="18"/>
      <c r="C38" s="19" t="s">
        <v>56</v>
      </c>
      <c r="D38" s="20">
        <f aca="true" t="shared" si="7" ref="D38:L38">SUM(D39:D43)</f>
        <v>12339488</v>
      </c>
      <c r="E38" s="20" t="e">
        <f t="shared" si="7"/>
        <v>#REF!</v>
      </c>
      <c r="F38" s="20" t="e">
        <f t="shared" si="7"/>
        <v>#REF!</v>
      </c>
      <c r="G38" s="20" t="e">
        <f t="shared" si="7"/>
        <v>#REF!</v>
      </c>
      <c r="H38" s="20" t="e">
        <f t="shared" si="7"/>
        <v>#REF!</v>
      </c>
      <c r="I38" s="20">
        <f t="shared" si="7"/>
        <v>12733488</v>
      </c>
      <c r="J38" s="20">
        <f t="shared" si="7"/>
        <v>11014594</v>
      </c>
      <c r="K38" s="20">
        <f t="shared" si="7"/>
        <v>5977073</v>
      </c>
      <c r="L38" s="20">
        <f t="shared" si="7"/>
        <v>5057</v>
      </c>
    </row>
    <row r="39" spans="1:12" ht="18" customHeight="1">
      <c r="A39" s="21">
        <v>750</v>
      </c>
      <c r="B39" s="21">
        <v>75020</v>
      </c>
      <c r="C39" s="22" t="s">
        <v>57</v>
      </c>
      <c r="D39" s="23">
        <v>480000</v>
      </c>
      <c r="E39" s="23" t="e">
        <f>#REF!</f>
        <v>#REF!</v>
      </c>
      <c r="F39" s="23" t="e">
        <f>#REF!</f>
        <v>#REF!</v>
      </c>
      <c r="G39" s="23" t="e">
        <f>#REF!</f>
        <v>#REF!</v>
      </c>
      <c r="H39" s="24" t="e">
        <f>#REF!</f>
        <v>#REF!</v>
      </c>
      <c r="I39" s="23">
        <v>612000</v>
      </c>
      <c r="J39" s="23">
        <v>292797</v>
      </c>
      <c r="K39" s="23">
        <v>287821</v>
      </c>
      <c r="L39" s="23">
        <v>0</v>
      </c>
    </row>
    <row r="40" spans="1:12" ht="18" customHeight="1">
      <c r="A40" s="21">
        <v>750</v>
      </c>
      <c r="B40" s="21">
        <v>75022</v>
      </c>
      <c r="C40" s="22" t="s">
        <v>58</v>
      </c>
      <c r="D40" s="23">
        <v>524300</v>
      </c>
      <c r="E40" s="23" t="e">
        <f>#REF!</f>
        <v>#REF!</v>
      </c>
      <c r="F40" s="23" t="e">
        <f>#REF!</f>
        <v>#REF!</v>
      </c>
      <c r="G40" s="23" t="e">
        <f>#REF!</f>
        <v>#REF!</v>
      </c>
      <c r="H40" s="24" t="e">
        <f>#REF!</f>
        <v>#REF!</v>
      </c>
      <c r="I40" s="23">
        <v>524300</v>
      </c>
      <c r="J40" s="23">
        <v>191273</v>
      </c>
      <c r="K40" s="23">
        <v>188422</v>
      </c>
      <c r="L40" s="23">
        <v>0</v>
      </c>
    </row>
    <row r="41" spans="1:12" ht="18" customHeight="1">
      <c r="A41" s="21">
        <v>750</v>
      </c>
      <c r="B41" s="21">
        <v>75023</v>
      </c>
      <c r="C41" s="22" t="s">
        <v>59</v>
      </c>
      <c r="D41" s="23">
        <v>11109688</v>
      </c>
      <c r="E41" s="23" t="e">
        <f>#REF!</f>
        <v>#REF!</v>
      </c>
      <c r="F41" s="23" t="e">
        <f>#REF!</f>
        <v>#REF!</v>
      </c>
      <c r="G41" s="23" t="e">
        <f>#REF!</f>
        <v>#REF!</v>
      </c>
      <c r="H41" s="24" t="e">
        <f>#REF!</f>
        <v>#REF!</v>
      </c>
      <c r="I41" s="23">
        <v>11135688</v>
      </c>
      <c r="J41" s="23">
        <v>10363627</v>
      </c>
      <c r="K41" s="23">
        <v>5362565</v>
      </c>
      <c r="L41" s="23">
        <v>5057</v>
      </c>
    </row>
    <row r="42" spans="1:12" ht="18" customHeight="1">
      <c r="A42" s="21">
        <v>750</v>
      </c>
      <c r="B42" s="21">
        <v>75047</v>
      </c>
      <c r="C42" s="22" t="s">
        <v>60</v>
      </c>
      <c r="D42" s="23">
        <v>92500</v>
      </c>
      <c r="E42" s="23" t="e">
        <f>#REF!</f>
        <v>#REF!</v>
      </c>
      <c r="F42" s="23" t="e">
        <f>#REF!</f>
        <v>#REF!</v>
      </c>
      <c r="G42" s="23" t="e">
        <f>#REF!</f>
        <v>#REF!</v>
      </c>
      <c r="H42" s="24" t="e">
        <f>#REF!</f>
        <v>#REF!</v>
      </c>
      <c r="I42" s="23">
        <v>92500</v>
      </c>
      <c r="J42" s="23">
        <v>40534</v>
      </c>
      <c r="K42" s="23">
        <v>37570</v>
      </c>
      <c r="L42" s="23">
        <v>0</v>
      </c>
    </row>
    <row r="43" spans="1:12" ht="18" customHeight="1">
      <c r="A43" s="21">
        <v>750</v>
      </c>
      <c r="B43" s="29">
        <v>75095</v>
      </c>
      <c r="C43" s="30" t="s">
        <v>25</v>
      </c>
      <c r="D43" s="23">
        <v>133000</v>
      </c>
      <c r="E43" s="23" t="e">
        <f>#REF!</f>
        <v>#REF!</v>
      </c>
      <c r="F43" s="23" t="e">
        <f>#REF!</f>
        <v>#REF!</v>
      </c>
      <c r="G43" s="23" t="e">
        <f>#REF!</f>
        <v>#REF!</v>
      </c>
      <c r="H43" s="24" t="e">
        <f>#REF!</f>
        <v>#REF!</v>
      </c>
      <c r="I43" s="23">
        <v>369000</v>
      </c>
      <c r="J43" s="23">
        <v>126363</v>
      </c>
      <c r="K43" s="23">
        <v>100695</v>
      </c>
      <c r="L43" s="23">
        <v>0</v>
      </c>
    </row>
    <row r="44" spans="1:12" ht="18" customHeight="1">
      <c r="A44" s="31">
        <v>754</v>
      </c>
      <c r="B44" s="31"/>
      <c r="C44" s="19" t="s">
        <v>61</v>
      </c>
      <c r="D44" s="20">
        <f>SUM(D45:D50)</f>
        <v>2810922</v>
      </c>
      <c r="E44" s="23"/>
      <c r="F44" s="23"/>
      <c r="G44" s="23"/>
      <c r="H44" s="24"/>
      <c r="I44" s="20">
        <f>SUM(I45:I50)</f>
        <v>2840922</v>
      </c>
      <c r="J44" s="20">
        <f>SUM(J45:J50)</f>
        <v>1336303</v>
      </c>
      <c r="K44" s="20">
        <f>SUM(K45:K50)</f>
        <v>736597</v>
      </c>
      <c r="L44" s="20">
        <f>SUM(L45:L50)</f>
        <v>97885</v>
      </c>
    </row>
    <row r="45" spans="1:12" ht="18" customHeight="1">
      <c r="A45" s="21">
        <v>754</v>
      </c>
      <c r="B45" s="21">
        <v>75405</v>
      </c>
      <c r="C45" s="22" t="s">
        <v>62</v>
      </c>
      <c r="D45" s="23">
        <v>196857</v>
      </c>
      <c r="E45" s="23"/>
      <c r="F45" s="23"/>
      <c r="G45" s="23"/>
      <c r="H45" s="24"/>
      <c r="I45" s="23">
        <v>196857</v>
      </c>
      <c r="J45" s="23">
        <v>59944</v>
      </c>
      <c r="K45" s="23">
        <v>59900</v>
      </c>
      <c r="L45" s="23">
        <v>48000</v>
      </c>
    </row>
    <row r="46" spans="1:12" ht="18" customHeight="1">
      <c r="A46" s="21">
        <v>754</v>
      </c>
      <c r="B46" s="21">
        <v>75411</v>
      </c>
      <c r="C46" s="22" t="s">
        <v>63</v>
      </c>
      <c r="D46" s="23">
        <v>1208500</v>
      </c>
      <c r="E46" s="23"/>
      <c r="F46" s="23"/>
      <c r="G46" s="23"/>
      <c r="H46" s="24"/>
      <c r="I46" s="23">
        <f>3570500-2362000</f>
        <v>1208500</v>
      </c>
      <c r="J46" s="23">
        <f>2206420-2118714</f>
        <v>87706</v>
      </c>
      <c r="K46" s="23">
        <f>1331694-1254402</f>
        <v>77292</v>
      </c>
      <c r="L46" s="23">
        <v>49885</v>
      </c>
    </row>
    <row r="47" spans="1:12" ht="18" customHeight="1">
      <c r="A47" s="21">
        <v>754</v>
      </c>
      <c r="B47" s="21">
        <v>75412</v>
      </c>
      <c r="C47" s="22" t="s">
        <v>64</v>
      </c>
      <c r="D47" s="23">
        <v>237000</v>
      </c>
      <c r="E47" s="23"/>
      <c r="F47" s="23"/>
      <c r="G47" s="23"/>
      <c r="H47" s="24"/>
      <c r="I47" s="23">
        <v>282000</v>
      </c>
      <c r="J47" s="23">
        <v>164927</v>
      </c>
      <c r="K47" s="23">
        <v>75000</v>
      </c>
      <c r="L47" s="23">
        <v>0</v>
      </c>
    </row>
    <row r="48" spans="1:12" ht="18" customHeight="1">
      <c r="A48" s="21">
        <v>754</v>
      </c>
      <c r="B48" s="21">
        <v>75414</v>
      </c>
      <c r="C48" s="22" t="s">
        <v>65</v>
      </c>
      <c r="D48" s="23">
        <v>53400</v>
      </c>
      <c r="E48" s="23"/>
      <c r="F48" s="23"/>
      <c r="G48" s="23"/>
      <c r="H48" s="24"/>
      <c r="I48" s="23">
        <f>83732-30332</f>
        <v>53400</v>
      </c>
      <c r="J48" s="23">
        <f>55282-28332</f>
        <v>26950</v>
      </c>
      <c r="K48" s="23">
        <f>55282-28332</f>
        <v>26950</v>
      </c>
      <c r="L48" s="23">
        <v>0</v>
      </c>
    </row>
    <row r="49" spans="1:12" ht="18" customHeight="1">
      <c r="A49" s="21">
        <v>754</v>
      </c>
      <c r="B49" s="21">
        <v>75416</v>
      </c>
      <c r="C49" s="22" t="s">
        <v>66</v>
      </c>
      <c r="D49" s="23">
        <v>1113665</v>
      </c>
      <c r="E49" s="23"/>
      <c r="F49" s="23"/>
      <c r="G49" s="23"/>
      <c r="H49" s="24"/>
      <c r="I49" s="23">
        <v>1098665</v>
      </c>
      <c r="J49" s="23">
        <v>996776</v>
      </c>
      <c r="K49" s="23">
        <v>497455</v>
      </c>
      <c r="L49" s="23">
        <v>0</v>
      </c>
    </row>
    <row r="50" spans="1:12" ht="18" customHeight="1">
      <c r="A50" s="21">
        <v>754</v>
      </c>
      <c r="B50" s="21">
        <v>75495</v>
      </c>
      <c r="C50" s="22" t="s">
        <v>25</v>
      </c>
      <c r="D50" s="23">
        <v>1500</v>
      </c>
      <c r="E50" s="23"/>
      <c r="F50" s="23"/>
      <c r="G50" s="23"/>
      <c r="H50" s="24"/>
      <c r="I50" s="23">
        <v>1500</v>
      </c>
      <c r="J50" s="23">
        <v>0</v>
      </c>
      <c r="K50" s="23">
        <v>0</v>
      </c>
      <c r="L50" s="23">
        <v>0</v>
      </c>
    </row>
    <row r="51" spans="1:12" ht="18" customHeight="1">
      <c r="A51" s="31">
        <v>757</v>
      </c>
      <c r="B51" s="31"/>
      <c r="C51" s="19" t="s">
        <v>67</v>
      </c>
      <c r="D51" s="20">
        <f>SUM(D52)</f>
        <v>1000000</v>
      </c>
      <c r="E51" s="20" t="e">
        <f aca="true" t="shared" si="8" ref="E51:L51">SUM(E52)</f>
        <v>#REF!</v>
      </c>
      <c r="F51" s="20" t="e">
        <f t="shared" si="8"/>
        <v>#REF!</v>
      </c>
      <c r="G51" s="20" t="e">
        <f t="shared" si="8"/>
        <v>#REF!</v>
      </c>
      <c r="H51" s="20" t="e">
        <f t="shared" si="8"/>
        <v>#REF!</v>
      </c>
      <c r="I51" s="20">
        <f t="shared" si="8"/>
        <v>1436588</v>
      </c>
      <c r="J51" s="20">
        <f t="shared" si="8"/>
        <v>701512</v>
      </c>
      <c r="K51" s="20">
        <f t="shared" si="8"/>
        <v>701512</v>
      </c>
      <c r="L51" s="20">
        <f t="shared" si="8"/>
        <v>0</v>
      </c>
    </row>
    <row r="52" spans="1:12" ht="18" customHeight="1">
      <c r="A52" s="21">
        <v>757</v>
      </c>
      <c r="B52" s="21">
        <v>75702</v>
      </c>
      <c r="C52" s="22" t="s">
        <v>68</v>
      </c>
      <c r="D52" s="23">
        <v>1000000</v>
      </c>
      <c r="E52" s="23" t="e">
        <f>#REF!</f>
        <v>#REF!</v>
      </c>
      <c r="F52" s="23" t="e">
        <f>#REF!</f>
        <v>#REF!</v>
      </c>
      <c r="G52" s="23" t="e">
        <f>#REF!</f>
        <v>#REF!</v>
      </c>
      <c r="H52" s="24" t="e">
        <f>#REF!</f>
        <v>#REF!</v>
      </c>
      <c r="I52" s="23">
        <v>1436588</v>
      </c>
      <c r="J52" s="23">
        <v>701512</v>
      </c>
      <c r="K52" s="23">
        <v>701512</v>
      </c>
      <c r="L52" s="23">
        <v>0</v>
      </c>
    </row>
    <row r="53" spans="1:12" ht="18" customHeight="1">
      <c r="A53" s="31">
        <v>758</v>
      </c>
      <c r="B53" s="21"/>
      <c r="C53" s="19" t="s">
        <v>69</v>
      </c>
      <c r="D53" s="20">
        <f>SUM(D54:D55)</f>
        <v>571000</v>
      </c>
      <c r="E53" s="20" t="e">
        <f aca="true" t="shared" si="9" ref="E53:L53">SUM(E54:E55)</f>
        <v>#REF!</v>
      </c>
      <c r="F53" s="20" t="e">
        <f t="shared" si="9"/>
        <v>#REF!</v>
      </c>
      <c r="G53" s="20" t="e">
        <f t="shared" si="9"/>
        <v>#REF!</v>
      </c>
      <c r="H53" s="20" t="e">
        <f t="shared" si="9"/>
        <v>#REF!</v>
      </c>
      <c r="I53" s="20">
        <f t="shared" si="9"/>
        <v>425696</v>
      </c>
      <c r="J53" s="20">
        <f t="shared" si="9"/>
        <v>340</v>
      </c>
      <c r="K53" s="20">
        <f t="shared" si="9"/>
        <v>340</v>
      </c>
      <c r="L53" s="20">
        <f t="shared" si="9"/>
        <v>0</v>
      </c>
    </row>
    <row r="54" spans="1:12" ht="18" customHeight="1">
      <c r="A54" s="21">
        <v>758</v>
      </c>
      <c r="B54" s="21">
        <v>75814</v>
      </c>
      <c r="C54" s="22" t="s">
        <v>70</v>
      </c>
      <c r="D54" s="23">
        <v>1000</v>
      </c>
      <c r="E54" s="23" t="e">
        <f>#REF!</f>
        <v>#REF!</v>
      </c>
      <c r="F54" s="23" t="e">
        <f>#REF!</f>
        <v>#REF!</v>
      </c>
      <c r="G54" s="23" t="e">
        <f>#REF!</f>
        <v>#REF!</v>
      </c>
      <c r="H54" s="24" t="e">
        <f>#REF!</f>
        <v>#REF!</v>
      </c>
      <c r="I54" s="23">
        <v>1000</v>
      </c>
      <c r="J54" s="23">
        <v>340</v>
      </c>
      <c r="K54" s="23">
        <v>340</v>
      </c>
      <c r="L54" s="23">
        <v>0</v>
      </c>
    </row>
    <row r="55" spans="1:12" ht="18" customHeight="1">
      <c r="A55" s="21">
        <v>758</v>
      </c>
      <c r="B55" s="21">
        <v>75818</v>
      </c>
      <c r="C55" s="32" t="s">
        <v>71</v>
      </c>
      <c r="D55" s="23">
        <v>570000</v>
      </c>
      <c r="E55" s="23" t="e">
        <f>#REF!</f>
        <v>#REF!</v>
      </c>
      <c r="F55" s="23" t="e">
        <f>#REF!</f>
        <v>#REF!</v>
      </c>
      <c r="G55" s="23" t="e">
        <f>#REF!</f>
        <v>#REF!</v>
      </c>
      <c r="H55" s="24" t="e">
        <f>#REF!</f>
        <v>#REF!</v>
      </c>
      <c r="I55" s="23">
        <v>424696</v>
      </c>
      <c r="J55" s="23">
        <v>0</v>
      </c>
      <c r="K55" s="23">
        <v>0</v>
      </c>
      <c r="L55" s="23">
        <v>0</v>
      </c>
    </row>
    <row r="56" spans="1:12" ht="18" customHeight="1">
      <c r="A56" s="18" t="s">
        <v>72</v>
      </c>
      <c r="B56" s="18"/>
      <c r="C56" s="19" t="s">
        <v>73</v>
      </c>
      <c r="D56" s="27">
        <f>SUM(D57:D70)</f>
        <v>51396951</v>
      </c>
      <c r="E56" s="27" t="e">
        <f aca="true" t="shared" si="10" ref="E56:L56">SUM(E57:E70)</f>
        <v>#REF!</v>
      </c>
      <c r="F56" s="27" t="e">
        <f t="shared" si="10"/>
        <v>#REF!</v>
      </c>
      <c r="G56" s="27" t="e">
        <f t="shared" si="10"/>
        <v>#REF!</v>
      </c>
      <c r="H56" s="27" t="e">
        <f t="shared" si="10"/>
        <v>#REF!</v>
      </c>
      <c r="I56" s="27">
        <f t="shared" si="10"/>
        <v>50673735</v>
      </c>
      <c r="J56" s="27">
        <f t="shared" si="10"/>
        <v>46921886</v>
      </c>
      <c r="K56" s="27">
        <f t="shared" si="10"/>
        <v>25590718</v>
      </c>
      <c r="L56" s="27">
        <f t="shared" si="10"/>
        <v>0</v>
      </c>
    </row>
    <row r="57" spans="1:12" ht="18" customHeight="1">
      <c r="A57" s="21">
        <v>801</v>
      </c>
      <c r="B57" s="21">
        <v>80101</v>
      </c>
      <c r="C57" s="22" t="s">
        <v>74</v>
      </c>
      <c r="D57" s="23">
        <v>22783407</v>
      </c>
      <c r="E57" s="23" t="e">
        <f>#REF!</f>
        <v>#REF!</v>
      </c>
      <c r="F57" s="23" t="e">
        <f>#REF!</f>
        <v>#REF!</v>
      </c>
      <c r="G57" s="23" t="e">
        <f>#REF!</f>
        <v>#REF!</v>
      </c>
      <c r="H57" s="24" t="e">
        <f>#REF!</f>
        <v>#REF!</v>
      </c>
      <c r="I57" s="23">
        <f>21912599-15992</f>
        <v>21896607</v>
      </c>
      <c r="J57" s="23">
        <f>20018060-15992</f>
        <v>20002068</v>
      </c>
      <c r="K57" s="23">
        <f>10948934-12252</f>
        <v>10936682</v>
      </c>
      <c r="L57" s="23">
        <v>0</v>
      </c>
    </row>
    <row r="58" spans="1:12" ht="18" customHeight="1">
      <c r="A58" s="26">
        <v>801</v>
      </c>
      <c r="B58" s="26">
        <v>80102</v>
      </c>
      <c r="C58" s="22" t="s">
        <v>75</v>
      </c>
      <c r="D58" s="23">
        <v>1486635</v>
      </c>
      <c r="E58" s="23" t="e">
        <f>#REF!</f>
        <v>#REF!</v>
      </c>
      <c r="F58" s="23" t="e">
        <f>#REF!</f>
        <v>#REF!</v>
      </c>
      <c r="G58" s="23" t="e">
        <f>#REF!</f>
        <v>#REF!</v>
      </c>
      <c r="H58" s="24" t="e">
        <f>#REF!</f>
        <v>#REF!</v>
      </c>
      <c r="I58" s="23">
        <v>1486635</v>
      </c>
      <c r="J58" s="23">
        <v>1396382</v>
      </c>
      <c r="K58" s="23">
        <v>744332</v>
      </c>
      <c r="L58" s="23">
        <v>0</v>
      </c>
    </row>
    <row r="59" spans="1:12" ht="18" customHeight="1">
      <c r="A59" s="21">
        <v>801</v>
      </c>
      <c r="B59" s="21">
        <v>80110</v>
      </c>
      <c r="C59" s="22" t="s">
        <v>76</v>
      </c>
      <c r="D59" s="23">
        <v>12635556</v>
      </c>
      <c r="E59" s="23" t="e">
        <f>#REF!</f>
        <v>#REF!</v>
      </c>
      <c r="F59" s="23" t="e">
        <f>#REF!</f>
        <v>#REF!</v>
      </c>
      <c r="G59" s="23" t="e">
        <f>#REF!</f>
        <v>#REF!</v>
      </c>
      <c r="H59" s="24" t="e">
        <f>#REF!</f>
        <v>#REF!</v>
      </c>
      <c r="I59" s="23">
        <v>12635556</v>
      </c>
      <c r="J59" s="23">
        <v>12094450</v>
      </c>
      <c r="K59" s="23">
        <v>6672139</v>
      </c>
      <c r="L59" s="23">
        <v>0</v>
      </c>
    </row>
    <row r="60" spans="1:12" ht="18" customHeight="1">
      <c r="A60" s="21">
        <v>801</v>
      </c>
      <c r="B60" s="26">
        <v>80111</v>
      </c>
      <c r="C60" s="22" t="s">
        <v>77</v>
      </c>
      <c r="D60" s="23">
        <v>754315</v>
      </c>
      <c r="E60" s="23" t="e">
        <f>#REF!</f>
        <v>#REF!</v>
      </c>
      <c r="F60" s="23" t="e">
        <f>#REF!</f>
        <v>#REF!</v>
      </c>
      <c r="G60" s="23" t="e">
        <f>#REF!</f>
        <v>#REF!</v>
      </c>
      <c r="H60" s="24" t="e">
        <f>#REF!</f>
        <v>#REF!</v>
      </c>
      <c r="I60" s="23">
        <v>754315</v>
      </c>
      <c r="J60" s="23">
        <v>728543</v>
      </c>
      <c r="K60" s="23">
        <v>374508</v>
      </c>
      <c r="L60" s="23">
        <v>0</v>
      </c>
    </row>
    <row r="61" spans="1:12" ht="18" customHeight="1">
      <c r="A61" s="21">
        <v>801</v>
      </c>
      <c r="B61" s="26">
        <v>80113</v>
      </c>
      <c r="C61" s="22" t="s">
        <v>78</v>
      </c>
      <c r="D61" s="23">
        <v>164132</v>
      </c>
      <c r="E61" s="23" t="e">
        <f>#REF!</f>
        <v>#REF!</v>
      </c>
      <c r="F61" s="23" t="e">
        <f>#REF!</f>
        <v>#REF!</v>
      </c>
      <c r="G61" s="23" t="e">
        <f>#REF!</f>
        <v>#REF!</v>
      </c>
      <c r="H61" s="24" t="e">
        <f>#REF!</f>
        <v>#REF!</v>
      </c>
      <c r="I61" s="23">
        <v>164132</v>
      </c>
      <c r="J61" s="23">
        <v>136047</v>
      </c>
      <c r="K61" s="23">
        <v>75753</v>
      </c>
      <c r="L61" s="23">
        <v>0</v>
      </c>
    </row>
    <row r="62" spans="1:12" ht="18" customHeight="1">
      <c r="A62" s="21">
        <v>801</v>
      </c>
      <c r="B62" s="21">
        <v>80114</v>
      </c>
      <c r="C62" s="22" t="s">
        <v>79</v>
      </c>
      <c r="D62" s="23">
        <v>1075461</v>
      </c>
      <c r="E62" s="23" t="e">
        <f>#REF!</f>
        <v>#REF!</v>
      </c>
      <c r="F62" s="23" t="e">
        <f>#REF!</f>
        <v>#REF!</v>
      </c>
      <c r="G62" s="23" t="e">
        <f>#REF!</f>
        <v>#REF!</v>
      </c>
      <c r="H62" s="24" t="e">
        <f>#REF!</f>
        <v>#REF!</v>
      </c>
      <c r="I62" s="23">
        <v>1075461</v>
      </c>
      <c r="J62" s="23">
        <v>995620</v>
      </c>
      <c r="K62" s="23">
        <v>562231</v>
      </c>
      <c r="L62" s="23">
        <v>0</v>
      </c>
    </row>
    <row r="63" spans="1:12" ht="18" customHeight="1">
      <c r="A63" s="21">
        <v>801</v>
      </c>
      <c r="B63" s="21">
        <v>80120</v>
      </c>
      <c r="C63" s="22" t="s">
        <v>80</v>
      </c>
      <c r="D63" s="23">
        <v>4384377</v>
      </c>
      <c r="E63" s="23" t="e">
        <f>#REF!</f>
        <v>#REF!</v>
      </c>
      <c r="F63" s="23" t="e">
        <f>#REF!</f>
        <v>#REF!</v>
      </c>
      <c r="G63" s="23" t="e">
        <f>#REF!</f>
        <v>#REF!</v>
      </c>
      <c r="H63" s="24" t="e">
        <f>#REF!</f>
        <v>#REF!</v>
      </c>
      <c r="I63" s="23">
        <v>4385657</v>
      </c>
      <c r="J63" s="23">
        <v>4179061</v>
      </c>
      <c r="K63" s="23">
        <v>2232506</v>
      </c>
      <c r="L63" s="23">
        <v>0</v>
      </c>
    </row>
    <row r="64" spans="1:12" ht="18" customHeight="1">
      <c r="A64" s="21">
        <v>801</v>
      </c>
      <c r="B64" s="21">
        <v>80123</v>
      </c>
      <c r="C64" s="33" t="s">
        <v>81</v>
      </c>
      <c r="D64" s="23">
        <v>1842832</v>
      </c>
      <c r="E64" s="23"/>
      <c r="F64" s="23"/>
      <c r="G64" s="23"/>
      <c r="H64" s="24"/>
      <c r="I64" s="23">
        <v>1761669</v>
      </c>
      <c r="J64" s="23">
        <v>1636426</v>
      </c>
      <c r="K64" s="23">
        <v>827132</v>
      </c>
      <c r="L64" s="23">
        <v>0</v>
      </c>
    </row>
    <row r="65" spans="1:12" ht="18" customHeight="1">
      <c r="A65" s="21">
        <v>801</v>
      </c>
      <c r="B65" s="21">
        <v>80130</v>
      </c>
      <c r="C65" s="22" t="s">
        <v>82</v>
      </c>
      <c r="D65" s="23">
        <v>3537784</v>
      </c>
      <c r="E65" s="23" t="e">
        <f>#REF!</f>
        <v>#REF!</v>
      </c>
      <c r="F65" s="23" t="e">
        <f>#REF!</f>
        <v>#REF!</v>
      </c>
      <c r="G65" s="23" t="e">
        <f>#REF!</f>
        <v>#REF!</v>
      </c>
      <c r="H65" s="24" t="e">
        <f>#REF!</f>
        <v>#REF!</v>
      </c>
      <c r="I65" s="23">
        <v>3752621</v>
      </c>
      <c r="J65" s="23">
        <v>3330721</v>
      </c>
      <c r="K65" s="23">
        <v>1825869</v>
      </c>
      <c r="L65" s="23">
        <v>0</v>
      </c>
    </row>
    <row r="66" spans="1:12" ht="18" customHeight="1">
      <c r="A66" s="21">
        <v>801</v>
      </c>
      <c r="B66" s="26">
        <v>80134</v>
      </c>
      <c r="C66" s="22" t="s">
        <v>83</v>
      </c>
      <c r="D66" s="23">
        <v>819088</v>
      </c>
      <c r="E66" s="23" t="e">
        <f>#REF!</f>
        <v>#REF!</v>
      </c>
      <c r="F66" s="23" t="e">
        <f>#REF!</f>
        <v>#REF!</v>
      </c>
      <c r="G66" s="23" t="e">
        <f>#REF!</f>
        <v>#REF!</v>
      </c>
      <c r="H66" s="24" t="e">
        <f>#REF!</f>
        <v>#REF!</v>
      </c>
      <c r="I66" s="23">
        <v>819088</v>
      </c>
      <c r="J66" s="23">
        <v>781893</v>
      </c>
      <c r="K66" s="23">
        <v>410220</v>
      </c>
      <c r="L66" s="23">
        <v>0</v>
      </c>
    </row>
    <row r="67" spans="1:12" ht="18" customHeight="1">
      <c r="A67" s="21">
        <v>801</v>
      </c>
      <c r="B67" s="26">
        <v>80140</v>
      </c>
      <c r="C67" s="22" t="s">
        <v>84</v>
      </c>
      <c r="D67" s="23">
        <v>1397388</v>
      </c>
      <c r="E67" s="23" t="e">
        <f>#REF!</f>
        <v>#REF!</v>
      </c>
      <c r="F67" s="23" t="e">
        <f>#REF!</f>
        <v>#REF!</v>
      </c>
      <c r="G67" s="23" t="e">
        <f>#REF!</f>
        <v>#REF!</v>
      </c>
      <c r="H67" s="24" t="e">
        <f>#REF!</f>
        <v>#REF!</v>
      </c>
      <c r="I67" s="23">
        <v>1397388</v>
      </c>
      <c r="J67" s="23">
        <v>1326721</v>
      </c>
      <c r="K67" s="23">
        <v>719854</v>
      </c>
      <c r="L67" s="23">
        <v>0</v>
      </c>
    </row>
    <row r="68" spans="1:12" ht="18" customHeight="1">
      <c r="A68" s="21">
        <v>801</v>
      </c>
      <c r="B68" s="26">
        <v>80145</v>
      </c>
      <c r="C68" s="22" t="s">
        <v>85</v>
      </c>
      <c r="D68" s="23">
        <v>13500</v>
      </c>
      <c r="E68" s="23"/>
      <c r="F68" s="23"/>
      <c r="G68" s="23"/>
      <c r="H68" s="24"/>
      <c r="I68" s="23">
        <v>13500</v>
      </c>
      <c r="J68" s="23">
        <v>4500</v>
      </c>
      <c r="K68" s="23">
        <v>150</v>
      </c>
      <c r="L68" s="23">
        <v>0</v>
      </c>
    </row>
    <row r="69" spans="1:12" ht="18" customHeight="1">
      <c r="A69" s="21">
        <v>801</v>
      </c>
      <c r="B69" s="26">
        <v>80146</v>
      </c>
      <c r="C69" s="22" t="s">
        <v>86</v>
      </c>
      <c r="D69" s="23">
        <v>236162</v>
      </c>
      <c r="E69" s="23"/>
      <c r="F69" s="23"/>
      <c r="G69" s="23"/>
      <c r="H69" s="24"/>
      <c r="I69" s="23">
        <v>257462</v>
      </c>
      <c r="J69" s="23">
        <v>185201</v>
      </c>
      <c r="K69" s="23">
        <v>107451</v>
      </c>
      <c r="L69" s="23">
        <v>0</v>
      </c>
    </row>
    <row r="70" spans="1:12" ht="18" customHeight="1">
      <c r="A70" s="21">
        <v>801</v>
      </c>
      <c r="B70" s="26">
        <v>80195</v>
      </c>
      <c r="C70" s="22" t="s">
        <v>25</v>
      </c>
      <c r="D70" s="23">
        <v>266314</v>
      </c>
      <c r="E70" s="23" t="e">
        <f>#REF!</f>
        <v>#REF!</v>
      </c>
      <c r="F70" s="23" t="e">
        <f>#REF!</f>
        <v>#REF!</v>
      </c>
      <c r="G70" s="23" t="e">
        <f>#REF!</f>
        <v>#REF!</v>
      </c>
      <c r="H70" s="24" t="e">
        <f>#REF!</f>
        <v>#REF!</v>
      </c>
      <c r="I70" s="23">
        <f>312628-38984</f>
        <v>273644</v>
      </c>
      <c r="J70" s="23">
        <f>163237-38984</f>
        <v>124253</v>
      </c>
      <c r="K70" s="23">
        <f>127121-25230</f>
        <v>101891</v>
      </c>
      <c r="L70" s="23">
        <v>0</v>
      </c>
    </row>
    <row r="71" spans="1:12" ht="18" customHeight="1">
      <c r="A71" s="18" t="s">
        <v>87</v>
      </c>
      <c r="B71" s="18"/>
      <c r="C71" s="19" t="s">
        <v>88</v>
      </c>
      <c r="D71" s="27">
        <f>SUM(D72:D77)</f>
        <v>2043200</v>
      </c>
      <c r="E71" s="27" t="e">
        <f aca="true" t="shared" si="11" ref="E71:L71">SUM(E72:E77)</f>
        <v>#REF!</v>
      </c>
      <c r="F71" s="27" t="e">
        <f t="shared" si="11"/>
        <v>#REF!</v>
      </c>
      <c r="G71" s="27" t="e">
        <f t="shared" si="11"/>
        <v>#REF!</v>
      </c>
      <c r="H71" s="27" t="e">
        <f t="shared" si="11"/>
        <v>#REF!</v>
      </c>
      <c r="I71" s="27">
        <f t="shared" si="11"/>
        <v>2501000</v>
      </c>
      <c r="J71" s="27">
        <f t="shared" si="11"/>
        <v>2314145</v>
      </c>
      <c r="K71" s="27">
        <f t="shared" si="11"/>
        <v>1727807</v>
      </c>
      <c r="L71" s="27">
        <f t="shared" si="11"/>
        <v>0</v>
      </c>
    </row>
    <row r="72" spans="1:12" ht="18" customHeight="1">
      <c r="A72" s="21">
        <v>851</v>
      </c>
      <c r="B72" s="21">
        <v>85111</v>
      </c>
      <c r="C72" s="22" t="s">
        <v>89</v>
      </c>
      <c r="D72" s="23">
        <v>550000</v>
      </c>
      <c r="E72" s="23" t="e">
        <f>#REF!</f>
        <v>#REF!</v>
      </c>
      <c r="F72" s="23" t="e">
        <f>#REF!</f>
        <v>#REF!</v>
      </c>
      <c r="G72" s="23" t="e">
        <f>#REF!</f>
        <v>#REF!</v>
      </c>
      <c r="H72" s="24" t="e">
        <f>#REF!</f>
        <v>#REF!</v>
      </c>
      <c r="I72" s="23">
        <v>850000</v>
      </c>
      <c r="J72" s="23">
        <v>770000</v>
      </c>
      <c r="K72" s="23">
        <v>770000</v>
      </c>
      <c r="L72" s="23">
        <v>0</v>
      </c>
    </row>
    <row r="73" spans="1:12" ht="18" customHeight="1">
      <c r="A73" s="21">
        <v>851</v>
      </c>
      <c r="B73" s="21">
        <v>85117</v>
      </c>
      <c r="C73" s="22" t="s">
        <v>90</v>
      </c>
      <c r="D73" s="23">
        <v>280000</v>
      </c>
      <c r="E73" s="23" t="e">
        <f>#REF!</f>
        <v>#REF!</v>
      </c>
      <c r="F73" s="23" t="e">
        <f>#REF!</f>
        <v>#REF!</v>
      </c>
      <c r="G73" s="23" t="e">
        <f>#REF!</f>
        <v>#REF!</v>
      </c>
      <c r="H73" s="24" t="e">
        <f>#REF!</f>
        <v>#REF!</v>
      </c>
      <c r="I73" s="23">
        <v>280000</v>
      </c>
      <c r="J73" s="23">
        <v>280000</v>
      </c>
      <c r="K73" s="23">
        <v>280000</v>
      </c>
      <c r="L73" s="23">
        <v>0</v>
      </c>
    </row>
    <row r="74" spans="1:12" ht="18" customHeight="1">
      <c r="A74" s="21">
        <v>851</v>
      </c>
      <c r="B74" s="21">
        <v>85121</v>
      </c>
      <c r="C74" s="22" t="s">
        <v>91</v>
      </c>
      <c r="D74" s="23">
        <v>0</v>
      </c>
      <c r="E74" s="23" t="e">
        <f>#REF!</f>
        <v>#REF!</v>
      </c>
      <c r="F74" s="23" t="e">
        <f>#REF!</f>
        <v>#REF!</v>
      </c>
      <c r="G74" s="23" t="e">
        <f>#REF!</f>
        <v>#REF!</v>
      </c>
      <c r="H74" s="24" t="e">
        <f>#REF!</f>
        <v>#REF!</v>
      </c>
      <c r="I74" s="23">
        <v>145450</v>
      </c>
      <c r="J74" s="23">
        <v>145450</v>
      </c>
      <c r="K74" s="23">
        <v>0</v>
      </c>
      <c r="L74" s="23">
        <v>0</v>
      </c>
    </row>
    <row r="75" spans="1:12" ht="18" customHeight="1">
      <c r="A75" s="21">
        <v>851</v>
      </c>
      <c r="B75" s="26">
        <v>85154</v>
      </c>
      <c r="C75" s="22" t="s">
        <v>92</v>
      </c>
      <c r="D75" s="23">
        <v>975000</v>
      </c>
      <c r="E75" s="23" t="e">
        <f>#REF!</f>
        <v>#REF!</v>
      </c>
      <c r="F75" s="23" t="e">
        <f>#REF!</f>
        <v>#REF!</v>
      </c>
      <c r="G75" s="23" t="e">
        <f>#REF!</f>
        <v>#REF!</v>
      </c>
      <c r="H75" s="24" t="e">
        <f>#REF!</f>
        <v>#REF!</v>
      </c>
      <c r="I75" s="23">
        <v>975000</v>
      </c>
      <c r="J75" s="23">
        <v>879548</v>
      </c>
      <c r="K75" s="23">
        <v>540003</v>
      </c>
      <c r="L75" s="23">
        <v>0</v>
      </c>
    </row>
    <row r="76" spans="1:12" ht="18" customHeight="1">
      <c r="A76" s="21">
        <v>851</v>
      </c>
      <c r="B76" s="26">
        <v>85158</v>
      </c>
      <c r="C76" s="22" t="s">
        <v>93</v>
      </c>
      <c r="D76" s="23">
        <v>60000</v>
      </c>
      <c r="E76" s="23" t="e">
        <f>#REF!</f>
        <v>#REF!</v>
      </c>
      <c r="F76" s="23" t="e">
        <f>#REF!</f>
        <v>#REF!</v>
      </c>
      <c r="G76" s="23" t="e">
        <f>#REF!</f>
        <v>#REF!</v>
      </c>
      <c r="H76" s="24" t="e">
        <f>#REF!</f>
        <v>#REF!</v>
      </c>
      <c r="I76" s="23">
        <v>60000</v>
      </c>
      <c r="J76" s="23">
        <v>60000</v>
      </c>
      <c r="K76" s="23">
        <v>360</v>
      </c>
      <c r="L76" s="23">
        <v>0</v>
      </c>
    </row>
    <row r="77" spans="1:12" ht="18" customHeight="1">
      <c r="A77" s="21">
        <v>851</v>
      </c>
      <c r="B77" s="26">
        <v>85195</v>
      </c>
      <c r="C77" s="22" t="s">
        <v>25</v>
      </c>
      <c r="D77" s="23">
        <v>178200</v>
      </c>
      <c r="E77" s="23" t="e">
        <f>#REF!</f>
        <v>#REF!</v>
      </c>
      <c r="F77" s="23" t="e">
        <f>#REF!</f>
        <v>#REF!</v>
      </c>
      <c r="G77" s="23" t="e">
        <f>#REF!</f>
        <v>#REF!</v>
      </c>
      <c r="H77" s="24" t="e">
        <f>#REF!</f>
        <v>#REF!</v>
      </c>
      <c r="I77" s="23">
        <v>190550</v>
      </c>
      <c r="J77" s="23">
        <v>179147</v>
      </c>
      <c r="K77" s="23">
        <v>137444</v>
      </c>
      <c r="L77" s="23">
        <v>0</v>
      </c>
    </row>
    <row r="78" spans="1:12" ht="18" customHeight="1">
      <c r="A78" s="18" t="s">
        <v>94</v>
      </c>
      <c r="B78" s="18"/>
      <c r="C78" s="19" t="s">
        <v>95</v>
      </c>
      <c r="D78" s="20">
        <f aca="true" t="shared" si="12" ref="D78:L78">SUM(D79:D91)</f>
        <v>10763622</v>
      </c>
      <c r="E78" s="20" t="e">
        <f t="shared" si="12"/>
        <v>#REF!</v>
      </c>
      <c r="F78" s="20" t="e">
        <f t="shared" si="12"/>
        <v>#REF!</v>
      </c>
      <c r="G78" s="20" t="e">
        <f t="shared" si="12"/>
        <v>#REF!</v>
      </c>
      <c r="H78" s="20" t="e">
        <f t="shared" si="12"/>
        <v>#REF!</v>
      </c>
      <c r="I78" s="20">
        <f t="shared" si="12"/>
        <v>12549380</v>
      </c>
      <c r="J78" s="20">
        <f t="shared" si="12"/>
        <v>7890331</v>
      </c>
      <c r="K78" s="20">
        <f t="shared" si="12"/>
        <v>5793036</v>
      </c>
      <c r="L78" s="20">
        <f t="shared" si="12"/>
        <v>16714</v>
      </c>
    </row>
    <row r="79" spans="1:12" ht="18" customHeight="1">
      <c r="A79" s="21">
        <v>853</v>
      </c>
      <c r="B79" s="21">
        <v>85301</v>
      </c>
      <c r="C79" s="22" t="s">
        <v>96</v>
      </c>
      <c r="D79" s="23">
        <v>388436</v>
      </c>
      <c r="E79" s="23" t="e">
        <f>#REF!</f>
        <v>#REF!</v>
      </c>
      <c r="F79" s="23" t="e">
        <f>#REF!</f>
        <v>#REF!</v>
      </c>
      <c r="G79" s="23" t="e">
        <f>#REF!</f>
        <v>#REF!</v>
      </c>
      <c r="H79" s="24" t="e">
        <f>#REF!</f>
        <v>#REF!</v>
      </c>
      <c r="I79" s="23">
        <f>1533452-1122486</f>
        <v>410966</v>
      </c>
      <c r="J79" s="34">
        <f>1304997-1020507</f>
        <v>284490</v>
      </c>
      <c r="K79" s="23">
        <f>708534-543578</f>
        <v>164956</v>
      </c>
      <c r="L79" s="23">
        <v>0</v>
      </c>
    </row>
    <row r="80" spans="1:12" ht="18" customHeight="1">
      <c r="A80" s="21">
        <v>853</v>
      </c>
      <c r="B80" s="21">
        <v>85302</v>
      </c>
      <c r="C80" s="22" t="s">
        <v>97</v>
      </c>
      <c r="D80" s="23">
        <v>433130</v>
      </c>
      <c r="E80" s="23" t="e">
        <f>#REF!</f>
        <v>#REF!</v>
      </c>
      <c r="F80" s="23" t="e">
        <f>#REF!</f>
        <v>#REF!</v>
      </c>
      <c r="G80" s="23" t="e">
        <f>#REF!</f>
        <v>#REF!</v>
      </c>
      <c r="H80" s="24" t="e">
        <f>#REF!</f>
        <v>#REF!</v>
      </c>
      <c r="I80" s="23">
        <f>1177730-744600</f>
        <v>433130</v>
      </c>
      <c r="J80" s="23">
        <f>1024343-726698</f>
        <v>297645</v>
      </c>
      <c r="K80" s="23">
        <f>604286-382129</f>
        <v>222157</v>
      </c>
      <c r="L80" s="23">
        <v>0</v>
      </c>
    </row>
    <row r="81" spans="1:12" ht="18" customHeight="1">
      <c r="A81" s="21">
        <v>853</v>
      </c>
      <c r="B81" s="21">
        <v>85303</v>
      </c>
      <c r="C81" s="35" t="s">
        <v>98</v>
      </c>
      <c r="D81" s="23">
        <v>438143</v>
      </c>
      <c r="E81" s="23" t="e">
        <f>#REF!</f>
        <v>#REF!</v>
      </c>
      <c r="F81" s="23" t="e">
        <f>#REF!</f>
        <v>#REF!</v>
      </c>
      <c r="G81" s="23" t="e">
        <f>#REF!</f>
        <v>#REF!</v>
      </c>
      <c r="H81" s="24" t="e">
        <f>#REF!</f>
        <v>#REF!</v>
      </c>
      <c r="I81" s="23">
        <v>466576</v>
      </c>
      <c r="J81" s="23">
        <v>361189</v>
      </c>
      <c r="K81" s="23">
        <v>221375</v>
      </c>
      <c r="L81" s="23">
        <v>0</v>
      </c>
    </row>
    <row r="82" spans="1:12" ht="18" customHeight="1">
      <c r="A82" s="21">
        <v>853</v>
      </c>
      <c r="B82" s="21">
        <v>85304</v>
      </c>
      <c r="C82" s="35" t="s">
        <v>99</v>
      </c>
      <c r="D82" s="23">
        <v>80600</v>
      </c>
      <c r="E82" s="23" t="e">
        <f>#REF!</f>
        <v>#REF!</v>
      </c>
      <c r="F82" s="23" t="e">
        <f>#REF!</f>
        <v>#REF!</v>
      </c>
      <c r="G82" s="23" t="e">
        <f>#REF!</f>
        <v>#REF!</v>
      </c>
      <c r="H82" s="24" t="e">
        <f>#REF!</f>
        <v>#REF!</v>
      </c>
      <c r="I82" s="23">
        <f>883905-803305</f>
        <v>80600</v>
      </c>
      <c r="J82" s="23">
        <f>819022-803305</f>
        <v>15717</v>
      </c>
      <c r="K82" s="23">
        <f>481216-465499</f>
        <v>15717</v>
      </c>
      <c r="L82" s="23">
        <v>0</v>
      </c>
    </row>
    <row r="83" spans="1:12" ht="18" customHeight="1">
      <c r="A83" s="21">
        <v>853</v>
      </c>
      <c r="B83" s="21">
        <v>85305</v>
      </c>
      <c r="C83" s="22" t="s">
        <v>100</v>
      </c>
      <c r="D83" s="23">
        <v>676040</v>
      </c>
      <c r="E83" s="23" t="e">
        <f>#REF!</f>
        <v>#REF!</v>
      </c>
      <c r="F83" s="23" t="e">
        <f>#REF!</f>
        <v>#REF!</v>
      </c>
      <c r="G83" s="23" t="e">
        <f>#REF!</f>
        <v>#REF!</v>
      </c>
      <c r="H83" s="24" t="e">
        <f>#REF!</f>
        <v>#REF!</v>
      </c>
      <c r="I83" s="23">
        <v>676040</v>
      </c>
      <c r="J83" s="23">
        <v>624117</v>
      </c>
      <c r="K83" s="23">
        <v>349693</v>
      </c>
      <c r="L83" s="23">
        <v>0</v>
      </c>
    </row>
    <row r="84" spans="1:12" ht="18" customHeight="1">
      <c r="A84" s="21">
        <v>853</v>
      </c>
      <c r="B84" s="21">
        <v>85314</v>
      </c>
      <c r="C84" s="22" t="s">
        <v>101</v>
      </c>
      <c r="D84" s="23">
        <v>2004000</v>
      </c>
      <c r="E84" s="23" t="e">
        <f>#REF!</f>
        <v>#REF!</v>
      </c>
      <c r="F84" s="23" t="e">
        <f>#REF!</f>
        <v>#REF!</v>
      </c>
      <c r="G84" s="23" t="e">
        <f>#REF!</f>
        <v>#REF!</v>
      </c>
      <c r="H84" s="24" t="e">
        <f>#REF!</f>
        <v>#REF!</v>
      </c>
      <c r="I84" s="23">
        <f>4877707-2832707</f>
        <v>2045000</v>
      </c>
      <c r="J84" s="23">
        <f>4044743-2809068</f>
        <v>1235675</v>
      </c>
      <c r="K84" s="23">
        <f>2326464-1466675</f>
        <v>859789</v>
      </c>
      <c r="L84" s="23">
        <v>0</v>
      </c>
    </row>
    <row r="85" spans="1:12" ht="18" customHeight="1">
      <c r="A85" s="21">
        <v>853</v>
      </c>
      <c r="B85" s="21">
        <v>85315</v>
      </c>
      <c r="C85" s="22" t="s">
        <v>102</v>
      </c>
      <c r="D85" s="23">
        <v>3521051</v>
      </c>
      <c r="E85" s="23" t="e">
        <f>#REF!</f>
        <v>#REF!</v>
      </c>
      <c r="F85" s="23" t="e">
        <f>#REF!</f>
        <v>#REF!</v>
      </c>
      <c r="G85" s="23" t="e">
        <f>#REF!</f>
        <v>#REF!</v>
      </c>
      <c r="H85" s="24" t="e">
        <f>#REF!</f>
        <v>#REF!</v>
      </c>
      <c r="I85" s="23">
        <v>4957467</v>
      </c>
      <c r="J85" s="23">
        <v>2643007</v>
      </c>
      <c r="K85" s="23">
        <v>2642813</v>
      </c>
      <c r="L85" s="23">
        <v>0</v>
      </c>
    </row>
    <row r="86" spans="1:12" ht="18" customHeight="1">
      <c r="A86" s="26">
        <v>853</v>
      </c>
      <c r="B86" s="26">
        <v>85319</v>
      </c>
      <c r="C86" s="22" t="s">
        <v>103</v>
      </c>
      <c r="D86" s="23">
        <v>2187278</v>
      </c>
      <c r="E86" s="23" t="e">
        <f>#REF!</f>
        <v>#REF!</v>
      </c>
      <c r="F86" s="23" t="e">
        <f>#REF!</f>
        <v>#REF!</v>
      </c>
      <c r="G86" s="23" t="e">
        <f>#REF!</f>
        <v>#REF!</v>
      </c>
      <c r="H86" s="24" t="e">
        <f>#REF!</f>
        <v>#REF!</v>
      </c>
      <c r="I86" s="23">
        <f>2777865-587268</f>
        <v>2190597</v>
      </c>
      <c r="J86" s="23">
        <f>2083893-562553</f>
        <v>1521340</v>
      </c>
      <c r="K86" s="23">
        <f>1130953-381980</f>
        <v>748973</v>
      </c>
      <c r="L86" s="23">
        <v>16714</v>
      </c>
    </row>
    <row r="87" spans="1:12" ht="18" customHeight="1">
      <c r="A87" s="26">
        <v>853</v>
      </c>
      <c r="B87" s="26">
        <v>85320</v>
      </c>
      <c r="C87" s="35" t="s">
        <v>104</v>
      </c>
      <c r="D87" s="23">
        <v>26300</v>
      </c>
      <c r="E87" s="23" t="e">
        <f>#REF!</f>
        <v>#REF!</v>
      </c>
      <c r="F87" s="23" t="e">
        <f>#REF!</f>
        <v>#REF!</v>
      </c>
      <c r="G87" s="23" t="e">
        <f>#REF!</f>
        <v>#REF!</v>
      </c>
      <c r="H87" s="24" t="e">
        <f>#REF!</f>
        <v>#REF!</v>
      </c>
      <c r="I87" s="23">
        <v>26300</v>
      </c>
      <c r="J87" s="23">
        <v>3976</v>
      </c>
      <c r="K87" s="23">
        <v>3976</v>
      </c>
      <c r="L87" s="23">
        <v>0</v>
      </c>
    </row>
    <row r="88" spans="1:12" ht="18" customHeight="1">
      <c r="A88" s="26">
        <v>853</v>
      </c>
      <c r="B88" s="26">
        <v>85321</v>
      </c>
      <c r="C88" s="22" t="s">
        <v>105</v>
      </c>
      <c r="D88" s="23">
        <v>89520</v>
      </c>
      <c r="E88" s="23" t="e">
        <f>#REF!</f>
        <v>#REF!</v>
      </c>
      <c r="F88" s="23" t="e">
        <f>#REF!</f>
        <v>#REF!</v>
      </c>
      <c r="G88" s="23" t="e">
        <f>#REF!</f>
        <v>#REF!</v>
      </c>
      <c r="H88" s="24" t="e">
        <f>#REF!</f>
        <v>#REF!</v>
      </c>
      <c r="I88" s="23">
        <f>135520-46000</f>
        <v>89520</v>
      </c>
      <c r="J88" s="23">
        <f>96764-36075</f>
        <v>60689</v>
      </c>
      <c r="K88" s="23">
        <f>58715-21666</f>
        <v>37049</v>
      </c>
      <c r="L88" s="23">
        <v>0</v>
      </c>
    </row>
    <row r="89" spans="1:12" ht="18" customHeight="1">
      <c r="A89" s="26">
        <v>853</v>
      </c>
      <c r="B89" s="26">
        <v>85328</v>
      </c>
      <c r="C89" s="35" t="s">
        <v>106</v>
      </c>
      <c r="D89" s="23">
        <v>360000</v>
      </c>
      <c r="E89" s="23" t="e">
        <f>#REF!</f>
        <v>#REF!</v>
      </c>
      <c r="F89" s="23" t="e">
        <f>#REF!</f>
        <v>#REF!</v>
      </c>
      <c r="G89" s="23" t="e">
        <f>#REF!</f>
        <v>#REF!</v>
      </c>
      <c r="H89" s="24" t="e">
        <f>#REF!</f>
        <v>#REF!</v>
      </c>
      <c r="I89" s="23">
        <f>365545-5545</f>
        <v>360000</v>
      </c>
      <c r="J89" s="23">
        <f>365545-5545</f>
        <v>360000</v>
      </c>
      <c r="K89" s="23">
        <f>185651-4253</f>
        <v>181398</v>
      </c>
      <c r="L89" s="23">
        <v>0</v>
      </c>
    </row>
    <row r="90" spans="1:12" ht="18" customHeight="1">
      <c r="A90" s="26">
        <v>853</v>
      </c>
      <c r="B90" s="26">
        <v>85333</v>
      </c>
      <c r="C90" s="35" t="s">
        <v>107</v>
      </c>
      <c r="D90" s="23">
        <v>280924</v>
      </c>
      <c r="E90" s="23" t="e">
        <f>#REF!</f>
        <v>#REF!</v>
      </c>
      <c r="F90" s="23" t="e">
        <f>#REF!</f>
        <v>#REF!</v>
      </c>
      <c r="G90" s="23" t="e">
        <f>#REF!</f>
        <v>#REF!</v>
      </c>
      <c r="H90" s="24" t="e">
        <f>#REF!</f>
        <v>#REF!</v>
      </c>
      <c r="I90" s="23">
        <f>674038-104428-304504</f>
        <v>265106</v>
      </c>
      <c r="J90" s="34">
        <f>666068-104428-304504</f>
        <v>257136</v>
      </c>
      <c r="K90" s="23">
        <f>351941-30406-163565</f>
        <v>157970</v>
      </c>
      <c r="L90" s="23">
        <v>0</v>
      </c>
    </row>
    <row r="91" spans="1:12" ht="18" customHeight="1">
      <c r="A91" s="21">
        <v>853</v>
      </c>
      <c r="B91" s="21">
        <v>85395</v>
      </c>
      <c r="C91" s="22" t="s">
        <v>25</v>
      </c>
      <c r="D91" s="23">
        <v>278200</v>
      </c>
      <c r="E91" s="23" t="e">
        <f>#REF!</f>
        <v>#REF!</v>
      </c>
      <c r="F91" s="23" t="e">
        <f>#REF!</f>
        <v>#REF!</v>
      </c>
      <c r="G91" s="23" t="e">
        <f>#REF!</f>
        <v>#REF!</v>
      </c>
      <c r="H91" s="24" t="e">
        <f>#REF!</f>
        <v>#REF!</v>
      </c>
      <c r="I91" s="23">
        <f>555504-496-6930</f>
        <v>548078</v>
      </c>
      <c r="J91" s="23">
        <f>232776-496-6930</f>
        <v>225350</v>
      </c>
      <c r="K91" s="23">
        <f>194511-411-6930</f>
        <v>187170</v>
      </c>
      <c r="L91" s="23">
        <v>0</v>
      </c>
    </row>
    <row r="92" spans="1:12" ht="18" customHeight="1">
      <c r="A92" s="18" t="s">
        <v>108</v>
      </c>
      <c r="B92" s="18"/>
      <c r="C92" s="19" t="s">
        <v>109</v>
      </c>
      <c r="D92" s="20">
        <f>SUM(D93:D101)</f>
        <v>15395133</v>
      </c>
      <c r="E92" s="20" t="e">
        <f aca="true" t="shared" si="13" ref="E92:L92">SUM(E93:E101)</f>
        <v>#REF!</v>
      </c>
      <c r="F92" s="20" t="e">
        <f t="shared" si="13"/>
        <v>#REF!</v>
      </c>
      <c r="G92" s="20" t="e">
        <f t="shared" si="13"/>
        <v>#REF!</v>
      </c>
      <c r="H92" s="20" t="e">
        <f t="shared" si="13"/>
        <v>#REF!</v>
      </c>
      <c r="I92" s="20">
        <f t="shared" si="13"/>
        <v>15407533</v>
      </c>
      <c r="J92" s="20">
        <f t="shared" si="13"/>
        <v>14500227</v>
      </c>
      <c r="K92" s="20">
        <f t="shared" si="13"/>
        <v>7879315</v>
      </c>
      <c r="L92" s="20">
        <f t="shared" si="13"/>
        <v>0</v>
      </c>
    </row>
    <row r="93" spans="1:12" ht="18" customHeight="1">
      <c r="A93" s="26">
        <v>854</v>
      </c>
      <c r="B93" s="26">
        <v>85401</v>
      </c>
      <c r="C93" s="22" t="s">
        <v>110</v>
      </c>
      <c r="D93" s="23">
        <v>2573816</v>
      </c>
      <c r="E93" s="23" t="e">
        <f>#REF!</f>
        <v>#REF!</v>
      </c>
      <c r="F93" s="23" t="e">
        <f>#REF!</f>
        <v>#REF!</v>
      </c>
      <c r="G93" s="23" t="e">
        <f>#REF!</f>
        <v>#REF!</v>
      </c>
      <c r="H93" s="24" t="e">
        <f>#REF!</f>
        <v>#REF!</v>
      </c>
      <c r="I93" s="23">
        <v>2573816</v>
      </c>
      <c r="J93" s="23">
        <v>2555663</v>
      </c>
      <c r="K93" s="23">
        <v>1252386</v>
      </c>
      <c r="L93" s="23">
        <v>0</v>
      </c>
    </row>
    <row r="94" spans="1:12" ht="18" customHeight="1">
      <c r="A94" s="26">
        <v>854</v>
      </c>
      <c r="B94" s="26">
        <v>85403</v>
      </c>
      <c r="C94" s="22" t="s">
        <v>111</v>
      </c>
      <c r="D94" s="23">
        <v>1072000</v>
      </c>
      <c r="E94" s="23" t="e">
        <f>#REF!</f>
        <v>#REF!</v>
      </c>
      <c r="F94" s="23" t="e">
        <f>#REF!</f>
        <v>#REF!</v>
      </c>
      <c r="G94" s="23" t="e">
        <f>#REF!</f>
        <v>#REF!</v>
      </c>
      <c r="H94" s="24" t="e">
        <f>#REF!</f>
        <v>#REF!</v>
      </c>
      <c r="I94" s="23">
        <v>1072000</v>
      </c>
      <c r="J94" s="23">
        <v>1072000</v>
      </c>
      <c r="K94" s="23">
        <v>572933</v>
      </c>
      <c r="L94" s="23">
        <v>0</v>
      </c>
    </row>
    <row r="95" spans="1:12" ht="18" customHeight="1">
      <c r="A95" s="26">
        <v>854</v>
      </c>
      <c r="B95" s="26">
        <v>85404</v>
      </c>
      <c r="C95" s="22" t="s">
        <v>112</v>
      </c>
      <c r="D95" s="23">
        <v>10278455</v>
      </c>
      <c r="E95" s="23" t="e">
        <f>#REF!</f>
        <v>#REF!</v>
      </c>
      <c r="F95" s="23" t="e">
        <f>#REF!</f>
        <v>#REF!</v>
      </c>
      <c r="G95" s="23" t="e">
        <f>#REF!</f>
        <v>#REF!</v>
      </c>
      <c r="H95" s="24" t="e">
        <f>#REF!</f>
        <v>#REF!</v>
      </c>
      <c r="I95" s="23">
        <v>10268855</v>
      </c>
      <c r="J95" s="23">
        <v>9527956</v>
      </c>
      <c r="K95" s="23">
        <v>5335006</v>
      </c>
      <c r="L95" s="23">
        <v>0</v>
      </c>
    </row>
    <row r="96" spans="1:12" ht="18" customHeight="1">
      <c r="A96" s="26">
        <v>854</v>
      </c>
      <c r="B96" s="26">
        <v>85406</v>
      </c>
      <c r="C96" s="22" t="s">
        <v>113</v>
      </c>
      <c r="D96" s="23">
        <v>644874</v>
      </c>
      <c r="E96" s="23" t="e">
        <f>#REF!</f>
        <v>#REF!</v>
      </c>
      <c r="F96" s="23" t="e">
        <f>#REF!</f>
        <v>#REF!</v>
      </c>
      <c r="G96" s="23" t="e">
        <f>#REF!</f>
        <v>#REF!</v>
      </c>
      <c r="H96" s="24" t="e">
        <f>#REF!</f>
        <v>#REF!</v>
      </c>
      <c r="I96" s="23">
        <v>654474</v>
      </c>
      <c r="J96" s="23">
        <v>625254</v>
      </c>
      <c r="K96" s="23">
        <v>362674</v>
      </c>
      <c r="L96" s="23">
        <v>0</v>
      </c>
    </row>
    <row r="97" spans="1:12" ht="18" customHeight="1">
      <c r="A97" s="26">
        <v>854</v>
      </c>
      <c r="B97" s="26">
        <v>85407</v>
      </c>
      <c r="C97" s="22" t="s">
        <v>114</v>
      </c>
      <c r="D97" s="23">
        <v>520087</v>
      </c>
      <c r="E97" s="23" t="e">
        <f>#REF!</f>
        <v>#REF!</v>
      </c>
      <c r="F97" s="23" t="e">
        <f>#REF!</f>
        <v>#REF!</v>
      </c>
      <c r="G97" s="23" t="e">
        <f>#REF!</f>
        <v>#REF!</v>
      </c>
      <c r="H97" s="24" t="e">
        <f>#REF!</f>
        <v>#REF!</v>
      </c>
      <c r="I97" s="23">
        <v>520087</v>
      </c>
      <c r="J97" s="23">
        <v>500116</v>
      </c>
      <c r="K97" s="23">
        <v>279103</v>
      </c>
      <c r="L97" s="23">
        <v>0</v>
      </c>
    </row>
    <row r="98" spans="1:12" ht="18" customHeight="1">
      <c r="A98" s="26">
        <v>854</v>
      </c>
      <c r="B98" s="26">
        <v>85412</v>
      </c>
      <c r="C98" s="35" t="s">
        <v>115</v>
      </c>
      <c r="D98" s="23">
        <v>100000</v>
      </c>
      <c r="E98" s="23" t="e">
        <f>#REF!</f>
        <v>#REF!</v>
      </c>
      <c r="F98" s="23" t="e">
        <f>#REF!</f>
        <v>#REF!</v>
      </c>
      <c r="G98" s="23" t="e">
        <f>#REF!</f>
        <v>#REF!</v>
      </c>
      <c r="H98" s="24" t="e">
        <f>#REF!</f>
        <v>#REF!</v>
      </c>
      <c r="I98" s="23">
        <v>133700</v>
      </c>
      <c r="J98" s="23">
        <v>132925</v>
      </c>
      <c r="K98" s="23">
        <v>16225</v>
      </c>
      <c r="L98" s="23">
        <v>0</v>
      </c>
    </row>
    <row r="99" spans="1:12" ht="18" customHeight="1">
      <c r="A99" s="26">
        <v>854</v>
      </c>
      <c r="B99" s="26">
        <v>85415</v>
      </c>
      <c r="C99" s="35" t="s">
        <v>116</v>
      </c>
      <c r="D99" s="23">
        <v>100000</v>
      </c>
      <c r="E99" s="23"/>
      <c r="F99" s="23"/>
      <c r="G99" s="23"/>
      <c r="H99" s="24"/>
      <c r="I99" s="23">
        <f>100685-685</f>
        <v>100000</v>
      </c>
      <c r="J99" s="23">
        <f>25045-685</f>
        <v>24360</v>
      </c>
      <c r="K99" s="23">
        <f>25045-685</f>
        <v>24360</v>
      </c>
      <c r="L99" s="23">
        <v>0</v>
      </c>
    </row>
    <row r="100" spans="1:12" ht="18" customHeight="1">
      <c r="A100" s="26">
        <v>854</v>
      </c>
      <c r="B100" s="26">
        <v>85446</v>
      </c>
      <c r="C100" s="35" t="s">
        <v>86</v>
      </c>
      <c r="D100" s="23">
        <v>55208</v>
      </c>
      <c r="E100" s="23"/>
      <c r="F100" s="23"/>
      <c r="G100" s="23"/>
      <c r="H100" s="24"/>
      <c r="I100" s="23">
        <v>33908</v>
      </c>
      <c r="J100" s="23">
        <v>24431</v>
      </c>
      <c r="K100" s="23">
        <v>8486</v>
      </c>
      <c r="L100" s="23">
        <v>0</v>
      </c>
    </row>
    <row r="101" spans="1:12" ht="18" customHeight="1">
      <c r="A101" s="26">
        <v>854</v>
      </c>
      <c r="B101" s="26">
        <v>85495</v>
      </c>
      <c r="C101" s="35" t="s">
        <v>25</v>
      </c>
      <c r="D101" s="23">
        <v>50693</v>
      </c>
      <c r="E101" s="23" t="e">
        <f>#REF!</f>
        <v>#REF!</v>
      </c>
      <c r="F101" s="23" t="e">
        <f>#REF!</f>
        <v>#REF!</v>
      </c>
      <c r="G101" s="23" t="e">
        <f>#REF!</f>
        <v>#REF!</v>
      </c>
      <c r="H101" s="24" t="e">
        <f>#REF!</f>
        <v>#REF!</v>
      </c>
      <c r="I101" s="23">
        <f>53342-2649</f>
        <v>50693</v>
      </c>
      <c r="J101" s="23">
        <f>40171-2649</f>
        <v>37522</v>
      </c>
      <c r="K101" s="23">
        <f>30591-2449</f>
        <v>28142</v>
      </c>
      <c r="L101" s="23">
        <v>0</v>
      </c>
    </row>
    <row r="102" spans="1:12" ht="18" customHeight="1">
      <c r="A102" s="18" t="s">
        <v>117</v>
      </c>
      <c r="B102" s="18"/>
      <c r="C102" s="19" t="s">
        <v>118</v>
      </c>
      <c r="D102" s="20">
        <f>SUM(D103:D108)</f>
        <v>11152970</v>
      </c>
      <c r="E102" s="20" t="e">
        <f aca="true" t="shared" si="14" ref="E102:L102">SUM(E103:E108)</f>
        <v>#REF!</v>
      </c>
      <c r="F102" s="20" t="e">
        <f t="shared" si="14"/>
        <v>#REF!</v>
      </c>
      <c r="G102" s="20" t="e">
        <f t="shared" si="14"/>
        <v>#REF!</v>
      </c>
      <c r="H102" s="20" t="e">
        <f t="shared" si="14"/>
        <v>#REF!</v>
      </c>
      <c r="I102" s="20">
        <f t="shared" si="14"/>
        <v>6789388</v>
      </c>
      <c r="J102" s="20">
        <f t="shared" si="14"/>
        <v>4789298</v>
      </c>
      <c r="K102" s="20">
        <f t="shared" si="14"/>
        <v>2703953</v>
      </c>
      <c r="L102" s="20">
        <f t="shared" si="14"/>
        <v>127761</v>
      </c>
    </row>
    <row r="103" spans="1:12" ht="18" customHeight="1">
      <c r="A103" s="21">
        <v>900</v>
      </c>
      <c r="B103" s="21">
        <v>90001</v>
      </c>
      <c r="C103" s="22" t="s">
        <v>119</v>
      </c>
      <c r="D103" s="23">
        <v>5173000</v>
      </c>
      <c r="E103" s="23" t="e">
        <f>#REF!</f>
        <v>#REF!</v>
      </c>
      <c r="F103" s="23" t="e">
        <f>#REF!</f>
        <v>#REF!</v>
      </c>
      <c r="G103" s="23" t="e">
        <f>#REF!</f>
        <v>#REF!</v>
      </c>
      <c r="H103" s="24" t="e">
        <f>#REF!</f>
        <v>#REF!</v>
      </c>
      <c r="I103" s="23">
        <v>2002518</v>
      </c>
      <c r="J103" s="23">
        <v>1793931</v>
      </c>
      <c r="K103" s="23">
        <v>757803</v>
      </c>
      <c r="L103" s="23">
        <v>127761</v>
      </c>
    </row>
    <row r="104" spans="1:12" ht="18" customHeight="1">
      <c r="A104" s="21">
        <v>900</v>
      </c>
      <c r="B104" s="21">
        <v>90003</v>
      </c>
      <c r="C104" s="22" t="s">
        <v>120</v>
      </c>
      <c r="D104" s="23">
        <v>2540000</v>
      </c>
      <c r="E104" s="23" t="e">
        <f>#REF!</f>
        <v>#REF!</v>
      </c>
      <c r="F104" s="23" t="e">
        <f>#REF!</f>
        <v>#REF!</v>
      </c>
      <c r="G104" s="23" t="e">
        <f>#REF!</f>
        <v>#REF!</v>
      </c>
      <c r="H104" s="24" t="e">
        <f>#REF!</f>
        <v>#REF!</v>
      </c>
      <c r="I104" s="23">
        <v>1808000</v>
      </c>
      <c r="J104" s="23">
        <v>1245745</v>
      </c>
      <c r="K104" s="23">
        <v>1152670</v>
      </c>
      <c r="L104" s="23">
        <v>0</v>
      </c>
    </row>
    <row r="105" spans="1:12" ht="18" customHeight="1">
      <c r="A105" s="21">
        <v>900</v>
      </c>
      <c r="B105" s="21">
        <v>90004</v>
      </c>
      <c r="C105" s="22" t="s">
        <v>121</v>
      </c>
      <c r="D105" s="23">
        <v>580000</v>
      </c>
      <c r="E105" s="23" t="e">
        <f>#REF!</f>
        <v>#REF!</v>
      </c>
      <c r="F105" s="23" t="e">
        <f>#REF!</f>
        <v>#REF!</v>
      </c>
      <c r="G105" s="23" t="e">
        <f>#REF!</f>
        <v>#REF!</v>
      </c>
      <c r="H105" s="24" t="e">
        <f>#REF!</f>
        <v>#REF!</v>
      </c>
      <c r="I105" s="23">
        <v>328100</v>
      </c>
      <c r="J105" s="23">
        <v>68061</v>
      </c>
      <c r="K105" s="23">
        <v>68061</v>
      </c>
      <c r="L105" s="23">
        <v>0</v>
      </c>
    </row>
    <row r="106" spans="1:12" ht="18" customHeight="1">
      <c r="A106" s="21">
        <v>900</v>
      </c>
      <c r="B106" s="21">
        <v>90013</v>
      </c>
      <c r="C106" s="22" t="s">
        <v>122</v>
      </c>
      <c r="D106" s="23">
        <v>32000</v>
      </c>
      <c r="E106" s="23" t="e">
        <f>#REF!</f>
        <v>#REF!</v>
      </c>
      <c r="F106" s="23" t="e">
        <f>#REF!</f>
        <v>#REF!</v>
      </c>
      <c r="G106" s="23" t="e">
        <f>#REF!</f>
        <v>#REF!</v>
      </c>
      <c r="H106" s="24" t="e">
        <f>#REF!</f>
        <v>#REF!</v>
      </c>
      <c r="I106" s="23">
        <v>32000</v>
      </c>
      <c r="J106" s="23">
        <v>32000</v>
      </c>
      <c r="K106" s="23">
        <v>12302</v>
      </c>
      <c r="L106" s="23">
        <v>0</v>
      </c>
    </row>
    <row r="107" spans="1:12" ht="18" customHeight="1">
      <c r="A107" s="21">
        <v>900</v>
      </c>
      <c r="B107" s="21">
        <v>90015</v>
      </c>
      <c r="C107" s="22" t="s">
        <v>123</v>
      </c>
      <c r="D107" s="23">
        <v>2525470</v>
      </c>
      <c r="E107" s="23" t="e">
        <f>#REF!</f>
        <v>#REF!</v>
      </c>
      <c r="F107" s="23" t="e">
        <f>#REF!</f>
        <v>#REF!</v>
      </c>
      <c r="G107" s="23" t="e">
        <f>#REF!</f>
        <v>#REF!</v>
      </c>
      <c r="H107" s="24" t="e">
        <f>#REF!</f>
        <v>#REF!</v>
      </c>
      <c r="I107" s="23">
        <f>3023470-698000</f>
        <v>2325470</v>
      </c>
      <c r="J107" s="23">
        <f>2038847-503500</f>
        <v>1535347</v>
      </c>
      <c r="K107" s="23">
        <f>1146419-503500</f>
        <v>642919</v>
      </c>
      <c r="L107" s="23">
        <v>0</v>
      </c>
    </row>
    <row r="108" spans="1:12" ht="18" customHeight="1">
      <c r="A108" s="21">
        <v>900</v>
      </c>
      <c r="B108" s="21">
        <v>90095</v>
      </c>
      <c r="C108" s="22" t="s">
        <v>25</v>
      </c>
      <c r="D108" s="23">
        <v>302500</v>
      </c>
      <c r="E108" s="23" t="e">
        <f>#REF!</f>
        <v>#REF!</v>
      </c>
      <c r="F108" s="23" t="e">
        <f>#REF!</f>
        <v>#REF!</v>
      </c>
      <c r="G108" s="23" t="e">
        <f>#REF!</f>
        <v>#REF!</v>
      </c>
      <c r="H108" s="24" t="e">
        <f>#REF!</f>
        <v>#REF!</v>
      </c>
      <c r="I108" s="23">
        <v>293300</v>
      </c>
      <c r="J108" s="23">
        <v>114214</v>
      </c>
      <c r="K108" s="23">
        <v>70198</v>
      </c>
      <c r="L108" s="23">
        <v>0</v>
      </c>
    </row>
    <row r="109" spans="1:12" ht="18" customHeight="1">
      <c r="A109" s="18" t="s">
        <v>124</v>
      </c>
      <c r="B109" s="18"/>
      <c r="C109" s="19" t="s">
        <v>125</v>
      </c>
      <c r="D109" s="20">
        <f>SUM(D110:D115)</f>
        <v>5260700</v>
      </c>
      <c r="E109" s="20" t="e">
        <f aca="true" t="shared" si="15" ref="E109:L109">SUM(E110:E115)</f>
        <v>#REF!</v>
      </c>
      <c r="F109" s="20" t="e">
        <f t="shared" si="15"/>
        <v>#REF!</v>
      </c>
      <c r="G109" s="20" t="e">
        <f t="shared" si="15"/>
        <v>#REF!</v>
      </c>
      <c r="H109" s="20" t="e">
        <f t="shared" si="15"/>
        <v>#REF!</v>
      </c>
      <c r="I109" s="20">
        <f t="shared" si="15"/>
        <v>5392900</v>
      </c>
      <c r="J109" s="20">
        <f t="shared" si="15"/>
        <v>5038930</v>
      </c>
      <c r="K109" s="20">
        <f t="shared" si="15"/>
        <v>2662375</v>
      </c>
      <c r="L109" s="20">
        <f t="shared" si="15"/>
        <v>0</v>
      </c>
    </row>
    <row r="110" spans="1:12" ht="18" customHeight="1">
      <c r="A110" s="26">
        <v>921</v>
      </c>
      <c r="B110" s="26">
        <v>92109</v>
      </c>
      <c r="C110" s="22" t="s">
        <v>126</v>
      </c>
      <c r="D110" s="23">
        <v>1401000</v>
      </c>
      <c r="E110" s="23" t="e">
        <f>#REF!</f>
        <v>#REF!</v>
      </c>
      <c r="F110" s="23" t="e">
        <f>#REF!</f>
        <v>#REF!</v>
      </c>
      <c r="G110" s="23" t="e">
        <f>#REF!</f>
        <v>#REF!</v>
      </c>
      <c r="H110" s="24" t="e">
        <f>#REF!</f>
        <v>#REF!</v>
      </c>
      <c r="I110" s="23">
        <v>1401000</v>
      </c>
      <c r="J110" s="23">
        <v>1371000</v>
      </c>
      <c r="K110" s="23">
        <v>705500</v>
      </c>
      <c r="L110" s="23">
        <v>0</v>
      </c>
    </row>
    <row r="111" spans="1:12" ht="18" customHeight="1">
      <c r="A111" s="26">
        <v>921</v>
      </c>
      <c r="B111" s="26">
        <v>92113</v>
      </c>
      <c r="C111" s="22" t="s">
        <v>127</v>
      </c>
      <c r="D111" s="23">
        <v>1600000</v>
      </c>
      <c r="E111" s="23" t="e">
        <f>#REF!</f>
        <v>#REF!</v>
      </c>
      <c r="F111" s="23" t="e">
        <f>#REF!</f>
        <v>#REF!</v>
      </c>
      <c r="G111" s="23" t="e">
        <f>#REF!</f>
        <v>#REF!</v>
      </c>
      <c r="H111" s="24" t="e">
        <f>#REF!</f>
        <v>#REF!</v>
      </c>
      <c r="I111" s="23">
        <v>1600000</v>
      </c>
      <c r="J111" s="23">
        <v>1600000</v>
      </c>
      <c r="K111" s="23">
        <v>857999</v>
      </c>
      <c r="L111" s="23">
        <v>0</v>
      </c>
    </row>
    <row r="112" spans="1:12" ht="18" customHeight="1">
      <c r="A112" s="26">
        <v>921</v>
      </c>
      <c r="B112" s="26">
        <v>92116</v>
      </c>
      <c r="C112" s="22" t="s">
        <v>128</v>
      </c>
      <c r="D112" s="23">
        <v>1841000</v>
      </c>
      <c r="E112" s="23" t="e">
        <f>#REF!</f>
        <v>#REF!</v>
      </c>
      <c r="F112" s="23" t="e">
        <f>#REF!</f>
        <v>#REF!</v>
      </c>
      <c r="G112" s="23" t="e">
        <f>#REF!</f>
        <v>#REF!</v>
      </c>
      <c r="H112" s="24" t="e">
        <f>#REF!</f>
        <v>#REF!</v>
      </c>
      <c r="I112" s="23">
        <v>1944000</v>
      </c>
      <c r="J112" s="23">
        <v>1841000</v>
      </c>
      <c r="K112" s="23">
        <v>920496</v>
      </c>
      <c r="L112" s="23">
        <v>0</v>
      </c>
    </row>
    <row r="113" spans="1:12" ht="18" customHeight="1">
      <c r="A113" s="26">
        <v>921</v>
      </c>
      <c r="B113" s="26">
        <v>92118</v>
      </c>
      <c r="C113" s="22" t="s">
        <v>129</v>
      </c>
      <c r="D113" s="23">
        <v>68700</v>
      </c>
      <c r="E113" s="23" t="e">
        <f>#REF!</f>
        <v>#REF!</v>
      </c>
      <c r="F113" s="23" t="e">
        <f>#REF!</f>
        <v>#REF!</v>
      </c>
      <c r="G113" s="23" t="e">
        <f>#REF!</f>
        <v>#REF!</v>
      </c>
      <c r="H113" s="24" t="e">
        <f>#REF!</f>
        <v>#REF!</v>
      </c>
      <c r="I113" s="23">
        <v>78700</v>
      </c>
      <c r="J113" s="23">
        <v>78700</v>
      </c>
      <c r="K113" s="23">
        <v>34350</v>
      </c>
      <c r="L113" s="23">
        <v>0</v>
      </c>
    </row>
    <row r="114" spans="1:12" ht="18" customHeight="1">
      <c r="A114" s="26">
        <v>921</v>
      </c>
      <c r="B114" s="26">
        <v>92120</v>
      </c>
      <c r="C114" s="22" t="s">
        <v>130</v>
      </c>
      <c r="D114" s="23">
        <v>115000</v>
      </c>
      <c r="E114" s="23" t="e">
        <f>#REF!</f>
        <v>#REF!</v>
      </c>
      <c r="F114" s="23" t="e">
        <f>#REF!</f>
        <v>#REF!</v>
      </c>
      <c r="G114" s="23" t="e">
        <f>#REF!</f>
        <v>#REF!</v>
      </c>
      <c r="H114" s="24" t="e">
        <f>#REF!</f>
        <v>#REF!</v>
      </c>
      <c r="I114" s="23">
        <v>115000</v>
      </c>
      <c r="J114" s="23">
        <v>30000</v>
      </c>
      <c r="K114" s="23">
        <v>30000</v>
      </c>
      <c r="L114" s="23">
        <v>0</v>
      </c>
    </row>
    <row r="115" spans="1:12" ht="18" customHeight="1">
      <c r="A115" s="26">
        <v>921</v>
      </c>
      <c r="B115" s="26">
        <v>92195</v>
      </c>
      <c r="C115" s="22" t="s">
        <v>25</v>
      </c>
      <c r="D115" s="23">
        <v>235000</v>
      </c>
      <c r="E115" s="23" t="e">
        <f>#REF!</f>
        <v>#REF!</v>
      </c>
      <c r="F115" s="23" t="e">
        <f>#REF!</f>
        <v>#REF!</v>
      </c>
      <c r="G115" s="23" t="e">
        <f>#REF!</f>
        <v>#REF!</v>
      </c>
      <c r="H115" s="24" t="e">
        <f>#REF!</f>
        <v>#REF!</v>
      </c>
      <c r="I115" s="23">
        <v>254200</v>
      </c>
      <c r="J115" s="23">
        <v>118230</v>
      </c>
      <c r="K115" s="23">
        <v>114030</v>
      </c>
      <c r="L115" s="23">
        <v>0</v>
      </c>
    </row>
    <row r="116" spans="1:12" ht="18" customHeight="1">
      <c r="A116" s="36" t="s">
        <v>131</v>
      </c>
      <c r="B116" s="36"/>
      <c r="C116" s="19" t="s">
        <v>132</v>
      </c>
      <c r="D116" s="20">
        <f>SUM(D117:D118)</f>
        <v>10437545</v>
      </c>
      <c r="E116" s="20" t="e">
        <f aca="true" t="shared" si="16" ref="E116:L116">SUM(E117:E118)</f>
        <v>#REF!</v>
      </c>
      <c r="F116" s="20" t="e">
        <f t="shared" si="16"/>
        <v>#REF!</v>
      </c>
      <c r="G116" s="20" t="e">
        <f t="shared" si="16"/>
        <v>#REF!</v>
      </c>
      <c r="H116" s="20" t="e">
        <f t="shared" si="16"/>
        <v>#REF!</v>
      </c>
      <c r="I116" s="20">
        <f t="shared" si="16"/>
        <v>11061305</v>
      </c>
      <c r="J116" s="20">
        <f t="shared" si="16"/>
        <v>11035009</v>
      </c>
      <c r="K116" s="20">
        <f t="shared" si="16"/>
        <v>3061995</v>
      </c>
      <c r="L116" s="20">
        <f t="shared" si="16"/>
        <v>2201804</v>
      </c>
    </row>
    <row r="117" spans="1:12" ht="18" customHeight="1">
      <c r="A117" s="37">
        <v>926</v>
      </c>
      <c r="B117" s="37">
        <v>92601</v>
      </c>
      <c r="C117" s="32" t="s">
        <v>133</v>
      </c>
      <c r="D117" s="23">
        <v>8404410</v>
      </c>
      <c r="E117" s="23" t="e">
        <f>#REF!</f>
        <v>#REF!</v>
      </c>
      <c r="F117" s="23" t="e">
        <f>#REF!</f>
        <v>#REF!</v>
      </c>
      <c r="G117" s="23" t="e">
        <f>#REF!</f>
        <v>#REF!</v>
      </c>
      <c r="H117" s="24" t="e">
        <f>#REF!</f>
        <v>#REF!</v>
      </c>
      <c r="I117" s="23">
        <v>9000870</v>
      </c>
      <c r="J117" s="23">
        <v>9000870</v>
      </c>
      <c r="K117" s="23">
        <v>2151804</v>
      </c>
      <c r="L117" s="23">
        <v>2151804</v>
      </c>
    </row>
    <row r="118" spans="1:12" ht="18" customHeight="1">
      <c r="A118" s="38">
        <v>926</v>
      </c>
      <c r="B118" s="38">
        <v>92695</v>
      </c>
      <c r="C118" s="39" t="s">
        <v>25</v>
      </c>
      <c r="D118" s="40">
        <v>2033135</v>
      </c>
      <c r="E118" s="40" t="e">
        <f>#REF!</f>
        <v>#REF!</v>
      </c>
      <c r="F118" s="40" t="e">
        <f>#REF!</f>
        <v>#REF!</v>
      </c>
      <c r="G118" s="40" t="e">
        <f>#REF!</f>
        <v>#REF!</v>
      </c>
      <c r="H118" s="41" t="e">
        <f>#REF!</f>
        <v>#REF!</v>
      </c>
      <c r="I118" s="23">
        <v>2060435</v>
      </c>
      <c r="J118" s="23">
        <v>2034139</v>
      </c>
      <c r="K118" s="23">
        <v>910191</v>
      </c>
      <c r="L118" s="23">
        <v>50000</v>
      </c>
    </row>
    <row r="119" spans="1:12" ht="18" customHeight="1">
      <c r="A119" s="42" t="s">
        <v>134</v>
      </c>
      <c r="B119" s="42"/>
      <c r="C119" s="42"/>
      <c r="D119" s="43">
        <f>SUM(D10:D118)/2</f>
        <v>131525425</v>
      </c>
      <c r="E119" s="43" t="e">
        <f aca="true" t="shared" si="17" ref="E119:L119">SUM(E10:E118)/2</f>
        <v>#REF!</v>
      </c>
      <c r="F119" s="43" t="e">
        <f t="shared" si="17"/>
        <v>#REF!</v>
      </c>
      <c r="G119" s="43" t="e">
        <f t="shared" si="17"/>
        <v>#REF!</v>
      </c>
      <c r="H119" s="43" t="e">
        <f t="shared" si="17"/>
        <v>#REF!</v>
      </c>
      <c r="I119" s="43">
        <f>SUM(I10:I118)/2</f>
        <v>133328677</v>
      </c>
      <c r="J119" s="43">
        <f t="shared" si="17"/>
        <v>111216136</v>
      </c>
      <c r="K119" s="43">
        <f t="shared" si="17"/>
        <v>61315590</v>
      </c>
      <c r="L119" s="43">
        <f t="shared" si="17"/>
        <v>3837929</v>
      </c>
    </row>
    <row r="120" spans="1:12" ht="18" customHeight="1">
      <c r="A120" s="44" t="s">
        <v>135</v>
      </c>
      <c r="B120" s="44"/>
      <c r="C120" s="44"/>
      <c r="D120" s="43">
        <f>SUM(D121)</f>
        <v>3630000</v>
      </c>
      <c r="E120" s="43" t="e">
        <f aca="true" t="shared" si="18" ref="E120:L120">SUM(E121:E121)</f>
        <v>#REF!</v>
      </c>
      <c r="F120" s="43" t="e">
        <f t="shared" si="18"/>
        <v>#REF!</v>
      </c>
      <c r="G120" s="43" t="e">
        <f t="shared" si="18"/>
        <v>#REF!</v>
      </c>
      <c r="H120" s="43" t="e">
        <f t="shared" si="18"/>
        <v>#REF!</v>
      </c>
      <c r="I120" s="43">
        <f t="shared" si="18"/>
        <v>3630000</v>
      </c>
      <c r="J120" s="43">
        <f t="shared" si="18"/>
        <v>3630000</v>
      </c>
      <c r="K120" s="43">
        <f t="shared" si="18"/>
        <v>1815000</v>
      </c>
      <c r="L120" s="43">
        <f t="shared" si="18"/>
        <v>0</v>
      </c>
    </row>
    <row r="121" spans="1:12" ht="18" customHeight="1">
      <c r="A121" s="45" t="s">
        <v>136</v>
      </c>
      <c r="B121" s="45"/>
      <c r="C121" s="46" t="s">
        <v>137</v>
      </c>
      <c r="D121" s="47">
        <f>302500*12</f>
        <v>3630000</v>
      </c>
      <c r="E121" s="47" t="e">
        <f>#REF!</f>
        <v>#REF!</v>
      </c>
      <c r="F121" s="47" t="e">
        <f>#REF!</f>
        <v>#REF!</v>
      </c>
      <c r="G121" s="47" t="e">
        <f>#REF!</f>
        <v>#REF!</v>
      </c>
      <c r="H121" s="48" t="e">
        <f>#REF!</f>
        <v>#REF!</v>
      </c>
      <c r="I121" s="47">
        <v>3630000</v>
      </c>
      <c r="J121" s="49">
        <v>3630000</v>
      </c>
      <c r="K121" s="47">
        <f>302500*6</f>
        <v>1815000</v>
      </c>
      <c r="L121" s="49">
        <v>0</v>
      </c>
    </row>
    <row r="122" spans="1:12" ht="18" customHeight="1">
      <c r="A122" s="50" t="s">
        <v>138</v>
      </c>
      <c r="B122" s="50"/>
      <c r="C122" s="50"/>
      <c r="D122" s="51">
        <f aca="true" t="shared" si="19" ref="D122:L122">SUM(D119:D120)</f>
        <v>135155425</v>
      </c>
      <c r="E122" s="51" t="e">
        <f t="shared" si="19"/>
        <v>#REF!</v>
      </c>
      <c r="F122" s="51" t="e">
        <f t="shared" si="19"/>
        <v>#REF!</v>
      </c>
      <c r="G122" s="51" t="e">
        <f t="shared" si="19"/>
        <v>#REF!</v>
      </c>
      <c r="H122" s="51" t="e">
        <f t="shared" si="19"/>
        <v>#REF!</v>
      </c>
      <c r="I122" s="51">
        <f t="shared" si="19"/>
        <v>136958677</v>
      </c>
      <c r="J122" s="51">
        <f t="shared" si="19"/>
        <v>114846136</v>
      </c>
      <c r="K122" s="51">
        <f t="shared" si="19"/>
        <v>63130590</v>
      </c>
      <c r="L122" s="51">
        <f t="shared" si="19"/>
        <v>3837929</v>
      </c>
    </row>
  </sheetData>
  <sheetProtection selectLockedCells="1" selectUnlockedCells="1"/>
  <mergeCells count="18">
    <mergeCell ref="A1:L1"/>
    <mergeCell ref="A2:L2"/>
    <mergeCell ref="A3:L3"/>
    <mergeCell ref="A4:L4"/>
    <mergeCell ref="A5:L5"/>
    <mergeCell ref="A7:A8"/>
    <mergeCell ref="B7:B8"/>
    <mergeCell ref="C7:C8"/>
    <mergeCell ref="D7:D8"/>
    <mergeCell ref="E7:H7"/>
    <mergeCell ref="I7:I8"/>
    <mergeCell ref="J7:J8"/>
    <mergeCell ref="K7:K8"/>
    <mergeCell ref="L7:L8"/>
    <mergeCell ref="A119:C119"/>
    <mergeCell ref="A120:C120"/>
    <mergeCell ref="A121:B121"/>
    <mergeCell ref="A122:C122"/>
  </mergeCells>
  <printOptions/>
  <pageMargins left="0.3902777777777778" right="0.5201388888888889" top="0.35" bottom="0.3701388888888889" header="0.5118055555555555" footer="0.5118055555555555"/>
  <pageSetup horizontalDpi="300" verticalDpi="300" orientation="landscape" paperSize="9"/>
  <rowBreaks count="1" manualBreakCount="1"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zoomScaleSheetLayoutView="75" workbookViewId="0" topLeftCell="D4">
      <pane ySplit="885" topLeftCell="A12" activePane="bottomLeft" state="split"/>
      <selection pane="topLeft" activeCell="D4" sqref="D4"/>
      <selection pane="bottomLeft" activeCell="J18" sqref="J18"/>
    </sheetView>
  </sheetViews>
  <sheetFormatPr defaultColWidth="8.796875" defaultRowHeight="15"/>
  <cols>
    <col min="1" max="1" width="14.69921875" style="0" customWidth="1"/>
    <col min="2" max="2" width="12.09765625" style="0" customWidth="1"/>
    <col min="3" max="3" width="11.296875" style="0" customWidth="1"/>
    <col min="4" max="4" width="10.296875" style="0" customWidth="1"/>
    <col min="5" max="5" width="10.5" style="0" customWidth="1"/>
    <col min="6" max="6" width="10" style="0" customWidth="1"/>
    <col min="7" max="7" width="10.5" style="0" customWidth="1"/>
    <col min="8" max="8" width="9.09765625" style="0" customWidth="1"/>
    <col min="9" max="9" width="10.3984375" style="0" customWidth="1"/>
    <col min="10" max="10" width="10.09765625" style="0" customWidth="1"/>
    <col min="11" max="11" width="12" style="0" customWidth="1"/>
    <col min="12" max="12" width="9.59765625" style="0" customWidth="1"/>
    <col min="13" max="13" width="3.8984375" style="0" customWidth="1"/>
  </cols>
  <sheetData>
    <row r="1" spans="1:13" ht="18" customHeight="1">
      <c r="A1" s="52" t="s">
        <v>139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2" ht="58.5" customHeight="1">
      <c r="A2" s="54" t="s">
        <v>140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6.5" customHeight="1">
      <c r="A3" s="55" t="s">
        <v>141</v>
      </c>
      <c r="B3" s="56" t="s">
        <v>142</v>
      </c>
      <c r="C3" s="56"/>
      <c r="D3" s="56"/>
      <c r="E3" s="56"/>
      <c r="F3" s="56"/>
      <c r="G3" s="56" t="s">
        <v>143</v>
      </c>
      <c r="H3" s="56"/>
      <c r="I3" s="56"/>
      <c r="J3" s="56"/>
      <c r="K3" s="56"/>
      <c r="L3" s="56"/>
    </row>
    <row r="4" spans="1:12" ht="76.5" customHeight="1">
      <c r="A4" s="55"/>
      <c r="B4" s="57" t="s">
        <v>144</v>
      </c>
      <c r="C4" s="58" t="s">
        <v>145</v>
      </c>
      <c r="D4" s="58" t="s">
        <v>146</v>
      </c>
      <c r="E4" s="58" t="s">
        <v>147</v>
      </c>
      <c r="F4" s="59" t="s">
        <v>148</v>
      </c>
      <c r="G4" s="57" t="s">
        <v>149</v>
      </c>
      <c r="H4" s="58" t="s">
        <v>150</v>
      </c>
      <c r="I4" s="60" t="s">
        <v>151</v>
      </c>
      <c r="J4" s="60" t="s">
        <v>152</v>
      </c>
      <c r="K4" s="58" t="s">
        <v>153</v>
      </c>
      <c r="L4" s="59" t="s">
        <v>148</v>
      </c>
    </row>
    <row r="5" spans="1:12" s="66" customFormat="1" ht="13.5" customHeight="1">
      <c r="A5" s="61">
        <v>1</v>
      </c>
      <c r="B5" s="62">
        <v>2</v>
      </c>
      <c r="C5" s="63">
        <v>3</v>
      </c>
      <c r="D5" s="63">
        <v>4</v>
      </c>
      <c r="E5" s="63">
        <v>5</v>
      </c>
      <c r="F5" s="64">
        <v>6</v>
      </c>
      <c r="G5" s="62">
        <v>7</v>
      </c>
      <c r="H5" s="63">
        <v>8</v>
      </c>
      <c r="I5" s="65">
        <v>9</v>
      </c>
      <c r="J5" s="63">
        <v>10</v>
      </c>
      <c r="K5" s="63">
        <v>11</v>
      </c>
      <c r="L5" s="64">
        <v>12</v>
      </c>
    </row>
    <row r="6" spans="1:12" s="73" customFormat="1" ht="45.75" customHeight="1">
      <c r="A6" s="67" t="s">
        <v>154</v>
      </c>
      <c r="B6" s="68">
        <f aca="true" t="shared" si="0" ref="B6:L6">SUM(B7:B8)</f>
        <v>628943</v>
      </c>
      <c r="C6" s="69">
        <f t="shared" si="0"/>
        <v>806141</v>
      </c>
      <c r="D6" s="69">
        <f t="shared" si="0"/>
        <v>8107496</v>
      </c>
      <c r="E6" s="69">
        <f t="shared" si="0"/>
        <v>50000</v>
      </c>
      <c r="F6" s="70">
        <f t="shared" si="0"/>
        <v>9592580</v>
      </c>
      <c r="G6" s="68">
        <f t="shared" si="0"/>
        <v>17708</v>
      </c>
      <c r="H6" s="69">
        <f t="shared" si="0"/>
        <v>2254985</v>
      </c>
      <c r="I6" s="71">
        <f t="shared" si="0"/>
        <v>6269449</v>
      </c>
      <c r="J6" s="71">
        <f t="shared" si="0"/>
        <v>0</v>
      </c>
      <c r="K6" s="69">
        <f t="shared" si="0"/>
        <v>1050438</v>
      </c>
      <c r="L6" s="72">
        <f t="shared" si="0"/>
        <v>9592580</v>
      </c>
    </row>
    <row r="7" spans="1:14" s="17" customFormat="1" ht="15.75" customHeight="1">
      <c r="A7" s="74" t="s">
        <v>155</v>
      </c>
      <c r="B7" s="75">
        <v>598800</v>
      </c>
      <c r="C7" s="76">
        <v>275393</v>
      </c>
      <c r="D7" s="76">
        <f>760308+6985701</f>
        <v>7746009</v>
      </c>
      <c r="E7" s="76">
        <v>0</v>
      </c>
      <c r="F7" s="77">
        <f>SUM(B7:E7)</f>
        <v>8620202</v>
      </c>
      <c r="G7" s="75">
        <v>0</v>
      </c>
      <c r="H7" s="76">
        <f>1691946+287303+40315</f>
        <v>2019564</v>
      </c>
      <c r="I7" s="78">
        <f>3290+102456+425382+3155776+66216+762495+15220+238781+44848+672269+1036+23330+39208</f>
        <v>5550307</v>
      </c>
      <c r="J7" s="78">
        <v>0</v>
      </c>
      <c r="K7" s="76">
        <v>1050331</v>
      </c>
      <c r="L7" s="77">
        <f>SUM(G7:K7)</f>
        <v>8620202</v>
      </c>
      <c r="N7" s="79">
        <f>L7-F7</f>
        <v>0</v>
      </c>
    </row>
    <row r="8" spans="1:14" s="17" customFormat="1" ht="15.75" customHeight="1">
      <c r="A8" s="80" t="s">
        <v>156</v>
      </c>
      <c r="B8" s="81">
        <v>30143</v>
      </c>
      <c r="C8" s="82">
        <v>530748</v>
      </c>
      <c r="D8" s="82">
        <f>14658+346829</f>
        <v>361487</v>
      </c>
      <c r="E8" s="82">
        <v>50000</v>
      </c>
      <c r="F8" s="83">
        <f>SUM(B8:E8)</f>
        <v>972378</v>
      </c>
      <c r="G8" s="81">
        <f>10700+7008</f>
        <v>17708</v>
      </c>
      <c r="H8" s="82">
        <f>192481+38118+4822</f>
        <v>235421</v>
      </c>
      <c r="I8" s="84">
        <f>11000+240640+134400+82089+558+108998+7936+63177+10050+27535+32759</f>
        <v>719142</v>
      </c>
      <c r="J8" s="84">
        <v>0</v>
      </c>
      <c r="K8" s="82">
        <v>107</v>
      </c>
      <c r="L8" s="83">
        <f>SUM(G8:K8)</f>
        <v>972378</v>
      </c>
      <c r="N8" s="79">
        <f>L8-F8</f>
        <v>0</v>
      </c>
    </row>
    <row r="9" spans="1:14" s="17" customFormat="1" ht="12.75">
      <c r="A9" s="85" t="s">
        <v>157</v>
      </c>
      <c r="B9" s="86">
        <f aca="true" t="shared" si="1" ref="B9:L9">SUM(B10:B19)</f>
        <v>160710.31</v>
      </c>
      <c r="C9" s="87">
        <f t="shared" si="1"/>
        <v>0</v>
      </c>
      <c r="D9" s="87">
        <f t="shared" si="1"/>
        <v>1172777.47</v>
      </c>
      <c r="E9" s="87">
        <f t="shared" si="1"/>
        <v>0</v>
      </c>
      <c r="F9" s="88">
        <f t="shared" si="1"/>
        <v>1333487.78</v>
      </c>
      <c r="G9" s="86">
        <f t="shared" si="1"/>
        <v>5000</v>
      </c>
      <c r="H9" s="87">
        <f t="shared" si="1"/>
        <v>0</v>
      </c>
      <c r="I9" s="89">
        <f t="shared" si="1"/>
        <v>952150.69</v>
      </c>
      <c r="J9" s="89">
        <f t="shared" si="1"/>
        <v>0</v>
      </c>
      <c r="K9" s="87">
        <f t="shared" si="1"/>
        <v>376337.08999999997</v>
      </c>
      <c r="L9" s="88">
        <f t="shared" si="1"/>
        <v>1333487.78</v>
      </c>
      <c r="N9" s="79">
        <f aca="true" t="shared" si="2" ref="N9:N19">L9-F9</f>
        <v>0</v>
      </c>
    </row>
    <row r="10" spans="1:14" s="17" customFormat="1" ht="19.5" customHeight="1">
      <c r="A10" s="90" t="s">
        <v>158</v>
      </c>
      <c r="B10" s="75">
        <v>57290</v>
      </c>
      <c r="C10" s="76">
        <v>0</v>
      </c>
      <c r="D10" s="76">
        <v>214150</v>
      </c>
      <c r="E10" s="76">
        <v>0</v>
      </c>
      <c r="F10" s="77">
        <f aca="true" t="shared" si="3" ref="F10:F19">SUM(B10:E10)</f>
        <v>271440</v>
      </c>
      <c r="G10" s="75">
        <v>0</v>
      </c>
      <c r="H10" s="76">
        <v>0</v>
      </c>
      <c r="I10" s="78">
        <v>33889</v>
      </c>
      <c r="J10" s="78">
        <v>0</v>
      </c>
      <c r="K10" s="76">
        <v>237551</v>
      </c>
      <c r="L10" s="77">
        <f aca="true" t="shared" si="4" ref="L10:L19">SUM(G10:K10)</f>
        <v>271440</v>
      </c>
      <c r="N10" s="79">
        <f t="shared" si="2"/>
        <v>0</v>
      </c>
    </row>
    <row r="11" spans="1:14" s="17" customFormat="1" ht="12.75">
      <c r="A11" s="90" t="s">
        <v>159</v>
      </c>
      <c r="B11" s="75">
        <v>849</v>
      </c>
      <c r="C11" s="76">
        <v>0</v>
      </c>
      <c r="D11" s="76">
        <v>0</v>
      </c>
      <c r="E11" s="76">
        <v>0</v>
      </c>
      <c r="F11" s="77">
        <f t="shared" si="3"/>
        <v>849</v>
      </c>
      <c r="G11" s="75">
        <v>0</v>
      </c>
      <c r="H11" s="76">
        <v>0</v>
      </c>
      <c r="I11" s="78">
        <v>547</v>
      </c>
      <c r="J11" s="78">
        <v>0</v>
      </c>
      <c r="K11" s="76">
        <v>302</v>
      </c>
      <c r="L11" s="77">
        <f t="shared" si="4"/>
        <v>849</v>
      </c>
      <c r="N11" s="79">
        <f t="shared" si="2"/>
        <v>0</v>
      </c>
    </row>
    <row r="12" spans="1:14" s="17" customFormat="1" ht="12.75">
      <c r="A12" s="90" t="s">
        <v>160</v>
      </c>
      <c r="B12" s="75">
        <v>5000</v>
      </c>
      <c r="C12" s="76">
        <v>0</v>
      </c>
      <c r="D12" s="76">
        <v>0</v>
      </c>
      <c r="E12" s="76">
        <v>0</v>
      </c>
      <c r="F12" s="77">
        <f t="shared" si="3"/>
        <v>5000</v>
      </c>
      <c r="G12" s="75">
        <v>5000</v>
      </c>
      <c r="H12" s="76">
        <v>0</v>
      </c>
      <c r="I12" s="78">
        <v>0</v>
      </c>
      <c r="J12" s="78">
        <v>0</v>
      </c>
      <c r="K12" s="76">
        <v>0</v>
      </c>
      <c r="L12" s="77">
        <f t="shared" si="4"/>
        <v>5000</v>
      </c>
      <c r="N12" s="79">
        <f t="shared" si="2"/>
        <v>0</v>
      </c>
    </row>
    <row r="13" spans="1:14" s="17" customFormat="1" ht="12.75">
      <c r="A13" s="90" t="s">
        <v>161</v>
      </c>
      <c r="B13" s="75">
        <v>5410</v>
      </c>
      <c r="C13" s="76">
        <v>0</v>
      </c>
      <c r="D13" s="76">
        <v>5567</v>
      </c>
      <c r="E13" s="76">
        <v>0</v>
      </c>
      <c r="F13" s="77">
        <f t="shared" si="3"/>
        <v>10977</v>
      </c>
      <c r="G13" s="75">
        <v>0</v>
      </c>
      <c r="H13" s="76">
        <v>0</v>
      </c>
      <c r="I13" s="78">
        <v>350</v>
      </c>
      <c r="J13" s="78">
        <v>0</v>
      </c>
      <c r="K13" s="76">
        <v>10627</v>
      </c>
      <c r="L13" s="77">
        <f t="shared" si="4"/>
        <v>10977</v>
      </c>
      <c r="N13" s="79">
        <f t="shared" si="2"/>
        <v>0</v>
      </c>
    </row>
    <row r="14" spans="1:14" s="17" customFormat="1" ht="12.75">
      <c r="A14" s="90" t="s">
        <v>162</v>
      </c>
      <c r="B14" s="75">
        <v>30797</v>
      </c>
      <c r="C14" s="76">
        <v>0</v>
      </c>
      <c r="D14" s="76">
        <v>22393</v>
      </c>
      <c r="E14" s="76">
        <v>0</v>
      </c>
      <c r="F14" s="77">
        <f t="shared" si="3"/>
        <v>53190</v>
      </c>
      <c r="G14" s="75">
        <v>0</v>
      </c>
      <c r="H14" s="76">
        <v>0</v>
      </c>
      <c r="I14" s="78">
        <v>29675</v>
      </c>
      <c r="J14" s="78">
        <v>0</v>
      </c>
      <c r="K14" s="76">
        <v>23515</v>
      </c>
      <c r="L14" s="77">
        <f t="shared" si="4"/>
        <v>53190</v>
      </c>
      <c r="N14" s="79">
        <f t="shared" si="2"/>
        <v>0</v>
      </c>
    </row>
    <row r="15" spans="1:14" s="17" customFormat="1" ht="12.75">
      <c r="A15" s="90" t="s">
        <v>163</v>
      </c>
      <c r="B15" s="75">
        <v>0</v>
      </c>
      <c r="C15" s="76">
        <v>0</v>
      </c>
      <c r="D15" s="76">
        <v>5270</v>
      </c>
      <c r="E15" s="76">
        <v>0</v>
      </c>
      <c r="F15" s="77">
        <f t="shared" si="3"/>
        <v>5270</v>
      </c>
      <c r="G15" s="75">
        <v>0</v>
      </c>
      <c r="H15" s="76">
        <v>0</v>
      </c>
      <c r="I15" s="78">
        <v>1250</v>
      </c>
      <c r="J15" s="78">
        <v>0</v>
      </c>
      <c r="K15" s="76">
        <v>4020</v>
      </c>
      <c r="L15" s="77">
        <f t="shared" si="4"/>
        <v>5270</v>
      </c>
      <c r="N15" s="79">
        <f t="shared" si="2"/>
        <v>0</v>
      </c>
    </row>
    <row r="16" spans="1:14" s="17" customFormat="1" ht="12.75">
      <c r="A16" s="90" t="s">
        <v>164</v>
      </c>
      <c r="B16" s="75">
        <v>0</v>
      </c>
      <c r="C16" s="76">
        <v>0</v>
      </c>
      <c r="D16" s="76">
        <v>17885</v>
      </c>
      <c r="E16" s="76">
        <v>0</v>
      </c>
      <c r="F16" s="77">
        <f t="shared" si="3"/>
        <v>17885</v>
      </c>
      <c r="G16" s="75">
        <v>0</v>
      </c>
      <c r="H16" s="76">
        <v>0</v>
      </c>
      <c r="I16" s="78">
        <v>11283</v>
      </c>
      <c r="J16" s="78">
        <v>0</v>
      </c>
      <c r="K16" s="76">
        <v>6602</v>
      </c>
      <c r="L16" s="77">
        <f t="shared" si="4"/>
        <v>17885</v>
      </c>
      <c r="N16" s="79">
        <f t="shared" si="2"/>
        <v>0</v>
      </c>
    </row>
    <row r="17" spans="1:14" s="17" customFormat="1" ht="12.75">
      <c r="A17" s="91" t="s">
        <v>165</v>
      </c>
      <c r="B17" s="92">
        <v>9494.31</v>
      </c>
      <c r="C17" s="93">
        <v>0</v>
      </c>
      <c r="D17" s="93">
        <v>503779.47</v>
      </c>
      <c r="E17" s="93">
        <v>0</v>
      </c>
      <c r="F17" s="94">
        <f t="shared" si="3"/>
        <v>513273.77999999997</v>
      </c>
      <c r="G17" s="92">
        <v>0</v>
      </c>
      <c r="H17" s="93">
        <v>0</v>
      </c>
      <c r="I17" s="95">
        <v>468322.69</v>
      </c>
      <c r="J17" s="95">
        <v>0</v>
      </c>
      <c r="K17" s="93">
        <v>44951.09</v>
      </c>
      <c r="L17" s="94">
        <f t="shared" si="4"/>
        <v>513273.78</v>
      </c>
      <c r="N17" s="79">
        <f t="shared" si="2"/>
        <v>0</v>
      </c>
    </row>
    <row r="18" spans="1:14" s="17" customFormat="1" ht="12.75">
      <c r="A18" s="96" t="s">
        <v>163</v>
      </c>
      <c r="B18" s="97">
        <v>5060</v>
      </c>
      <c r="C18" s="97">
        <v>0</v>
      </c>
      <c r="D18" s="97">
        <v>33856</v>
      </c>
      <c r="E18" s="97">
        <v>0</v>
      </c>
      <c r="F18" s="98">
        <f t="shared" si="3"/>
        <v>38916</v>
      </c>
      <c r="G18" s="97">
        <v>0</v>
      </c>
      <c r="H18" s="97">
        <v>0</v>
      </c>
      <c r="I18" s="97">
        <v>36231</v>
      </c>
      <c r="J18" s="97">
        <v>0</v>
      </c>
      <c r="K18" s="97">
        <v>2685</v>
      </c>
      <c r="L18" s="98">
        <f t="shared" si="4"/>
        <v>38916</v>
      </c>
      <c r="N18" s="79">
        <f t="shared" si="2"/>
        <v>0</v>
      </c>
    </row>
    <row r="19" spans="1:14" s="17" customFormat="1" ht="19.5" customHeight="1">
      <c r="A19" s="99" t="s">
        <v>166</v>
      </c>
      <c r="B19" s="100">
        <v>46810</v>
      </c>
      <c r="C19" s="101">
        <v>0</v>
      </c>
      <c r="D19" s="101">
        <v>369877</v>
      </c>
      <c r="E19" s="101">
        <v>0</v>
      </c>
      <c r="F19" s="102">
        <f t="shared" si="3"/>
        <v>416687</v>
      </c>
      <c r="G19" s="100">
        <v>0</v>
      </c>
      <c r="H19" s="101">
        <v>0</v>
      </c>
      <c r="I19" s="103">
        <v>370603</v>
      </c>
      <c r="J19" s="103">
        <v>0</v>
      </c>
      <c r="K19" s="101">
        <v>46084</v>
      </c>
      <c r="L19" s="102">
        <f t="shared" si="4"/>
        <v>416687</v>
      </c>
      <c r="N19" s="79">
        <f t="shared" si="2"/>
        <v>0</v>
      </c>
    </row>
    <row r="20" spans="1:12" s="17" customFormat="1" ht="37.5" customHeight="1">
      <c r="A20" s="104" t="s">
        <v>167</v>
      </c>
      <c r="B20" s="105">
        <f aca="true" t="shared" si="5" ref="B20:L20">SUM(B21)</f>
        <v>234535</v>
      </c>
      <c r="C20" s="106">
        <f t="shared" si="5"/>
        <v>0</v>
      </c>
      <c r="D20" s="106">
        <f t="shared" si="5"/>
        <v>295188</v>
      </c>
      <c r="E20" s="106">
        <f t="shared" si="5"/>
        <v>0</v>
      </c>
      <c r="F20" s="107">
        <f t="shared" si="5"/>
        <v>529723</v>
      </c>
      <c r="G20" s="105">
        <f t="shared" si="5"/>
        <v>0</v>
      </c>
      <c r="H20" s="106">
        <f t="shared" si="5"/>
        <v>70671</v>
      </c>
      <c r="I20" s="108">
        <f t="shared" si="5"/>
        <v>112482</v>
      </c>
      <c r="J20" s="108">
        <f t="shared" si="5"/>
        <v>0</v>
      </c>
      <c r="K20" s="106">
        <f t="shared" si="5"/>
        <v>300995</v>
      </c>
      <c r="L20" s="107">
        <f t="shared" si="5"/>
        <v>484148</v>
      </c>
    </row>
    <row r="21" spans="1:12" s="17" customFormat="1" ht="16.5" customHeight="1">
      <c r="A21" s="109" t="s">
        <v>168</v>
      </c>
      <c r="B21" s="100">
        <v>234535</v>
      </c>
      <c r="C21" s="101">
        <v>0</v>
      </c>
      <c r="D21" s="101">
        <v>295188</v>
      </c>
      <c r="E21" s="101">
        <v>0</v>
      </c>
      <c r="F21" s="102">
        <f>SUM(B21:E21)</f>
        <v>529723</v>
      </c>
      <c r="G21" s="100">
        <v>0</v>
      </c>
      <c r="H21" s="101">
        <f>49846+8487+10841+1497</f>
        <v>70671</v>
      </c>
      <c r="I21" s="103">
        <f>40100+17638+968+15502+232+38042</f>
        <v>112482</v>
      </c>
      <c r="J21" s="103">
        <v>0</v>
      </c>
      <c r="K21" s="101">
        <v>300995</v>
      </c>
      <c r="L21" s="102">
        <f>SUM(G21:K21)</f>
        <v>484148</v>
      </c>
    </row>
    <row r="23" spans="2:12" ht="12.7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6" ht="12.75">
      <c r="H26" s="110"/>
    </row>
  </sheetData>
  <sheetProtection selectLockedCells="1" selectUnlockedCells="1"/>
  <mergeCells count="5">
    <mergeCell ref="A1:L1"/>
    <mergeCell ref="A2:L2"/>
    <mergeCell ref="A3:A4"/>
    <mergeCell ref="B3:F3"/>
    <mergeCell ref="G3:L3"/>
  </mergeCells>
  <printOptions/>
  <pageMargins left="0.3902777777777778" right="0.3902777777777778" top="0.3402777777777778" bottom="0.3902777777777778" header="0.5118055555555555" footer="0.5118055555555555"/>
  <pageSetup horizontalDpi="300" verticalDpi="300" orientation="landscape" paperSize="9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miasta 2001</dc:title>
  <dc:subject/>
  <dc:creator>Pion Skarbnika Miasta</dc:creator>
  <cp:keywords/>
  <dc:description/>
  <cp:lastModifiedBy>Monika Kobielska</cp:lastModifiedBy>
  <cp:lastPrinted>2003-08-25T12:32:40Z</cp:lastPrinted>
  <dcterms:created xsi:type="dcterms:W3CDTF">2000-09-27T10:14:28Z</dcterms:created>
  <dcterms:modified xsi:type="dcterms:W3CDTF">2003-08-25T12:33:54Z</dcterms:modified>
  <cp:category/>
  <cp:version/>
  <cp:contentType/>
  <cp:contentStatus/>
</cp:coreProperties>
</file>